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obrien\Documents\mandi\GW\final drafts\"/>
    </mc:Choice>
  </mc:AlternateContent>
  <xr:revisionPtr revIDLastSave="0" documentId="13_ncr:1_{6E70BBCF-F39F-4F7F-8211-3C7AAE78FB5C}" xr6:coauthVersionLast="46" xr6:coauthVersionMax="46" xr10:uidLastSave="{00000000-0000-0000-0000-000000000000}"/>
  <bookViews>
    <workbookView xWindow="-108" yWindow="-108" windowWidth="23256" windowHeight="12576" xr2:uid="{F8D51AF8-14D9-4A12-8502-7045644D379F}"/>
  </bookViews>
  <sheets>
    <sheet name="Dashboard" sheetId="3" r:id="rId1"/>
    <sheet name="COLLECTION" sheetId="2" r:id="rId2"/>
    <sheet name="PROCESSING_HOSTING" sheetId="9" r:id="rId3"/>
    <sheet name="REVIEW_PRODUCTION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B6" i="10"/>
  <c r="B5" i="10"/>
  <c r="H5" i="3"/>
  <c r="B31" i="10"/>
  <c r="B24" i="2" l="1"/>
  <c r="B26" i="2" s="1"/>
  <c r="B12" i="9" s="1"/>
  <c r="B16" i="2"/>
  <c r="B96" i="2"/>
  <c r="B48" i="2"/>
  <c r="B113" i="2"/>
  <c r="B79" i="2"/>
  <c r="B65" i="2"/>
  <c r="B130" i="2"/>
  <c r="B124" i="2"/>
  <c r="H7" i="10"/>
  <c r="H8" i="10" s="1"/>
  <c r="B60" i="9"/>
  <c r="B57" i="9"/>
  <c r="B73" i="2"/>
  <c r="B80" i="2" s="1"/>
  <c r="B76" i="2"/>
  <c r="B87" i="2"/>
  <c r="B90" i="2"/>
  <c r="B93" i="2"/>
  <c r="B39" i="2"/>
  <c r="B42" i="2"/>
  <c r="B45" i="2"/>
  <c r="B121" i="2"/>
  <c r="B110" i="2"/>
  <c r="B107" i="2"/>
  <c r="B104" i="2"/>
  <c r="B62" i="2"/>
  <c r="B59" i="2"/>
  <c r="B56" i="2"/>
  <c r="B13" i="2"/>
  <c r="B10" i="2"/>
  <c r="B7" i="2"/>
  <c r="B31" i="2"/>
  <c r="B23" i="9"/>
  <c r="B24" i="9" s="1"/>
  <c r="B11" i="9"/>
  <c r="B53" i="10"/>
  <c r="B35" i="10"/>
  <c r="B45" i="9"/>
  <c r="B50" i="10"/>
  <c r="B127" i="2"/>
  <c r="B131" i="2" l="1"/>
  <c r="B11" i="3" s="1"/>
  <c r="E11" i="3" s="1"/>
  <c r="B97" i="2"/>
  <c r="B9" i="3" s="1"/>
  <c r="E9" i="3" s="1"/>
  <c r="B13" i="9"/>
  <c r="B28" i="2"/>
  <c r="B32" i="2" s="1"/>
  <c r="B5" i="3" s="1"/>
  <c r="E5" i="3" s="1"/>
  <c r="B114" i="2"/>
  <c r="B10" i="3" s="1"/>
  <c r="E10" i="3" s="1"/>
  <c r="B8" i="3"/>
  <c r="E8" i="3" s="1"/>
  <c r="B66" i="2"/>
  <c r="B7" i="3" s="1"/>
  <c r="E7" i="3" s="1"/>
  <c r="B49" i="2"/>
  <c r="B6" i="3" s="1"/>
  <c r="E6" i="3" s="1"/>
  <c r="B17" i="2"/>
  <c r="B4" i="3" s="1"/>
  <c r="E4" i="3" s="1"/>
  <c r="B18" i="9" l="1"/>
  <c r="B20" i="9" s="1"/>
  <c r="B132" i="2"/>
  <c r="B3" i="3" s="1"/>
  <c r="B28" i="9" l="1"/>
  <c r="B30" i="9" s="1"/>
  <c r="B34" i="9" s="1"/>
  <c r="B36" i="9" l="1"/>
  <c r="B32" i="9"/>
  <c r="B38" i="9" l="1"/>
  <c r="B40" i="9"/>
  <c r="B52" i="9" s="1"/>
  <c r="B54" i="9" s="1"/>
  <c r="B61" i="9" l="1"/>
  <c r="B42" i="9"/>
  <c r="B46" i="9" s="1"/>
  <c r="B8" i="10" l="1"/>
  <c r="B63" i="9"/>
  <c r="C3" i="3" s="1"/>
  <c r="B13" i="10" l="1"/>
  <c r="B11" i="10"/>
  <c r="B38" i="10" s="1"/>
  <c r="B18" i="10" l="1"/>
  <c r="B20" i="10" s="1"/>
  <c r="B16" i="10"/>
  <c r="B25" i="10" l="1"/>
  <c r="B28" i="10" s="1"/>
  <c r="B32" i="10" s="1"/>
  <c r="B23" i="10"/>
  <c r="B44" i="10"/>
  <c r="B45" i="10" s="1"/>
  <c r="B47" i="10" s="1"/>
  <c r="B54" i="10" s="1"/>
  <c r="B36" i="10" l="1"/>
  <c r="B39" i="10" s="1"/>
  <c r="B55" i="10" s="1"/>
  <c r="D3" i="3" l="1"/>
  <c r="E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tc={EB2052E2-25D8-4251-9B76-0D8696ED49A8}</author>
  </authors>
  <commentList>
    <comment ref="B16" authorId="0" shapeId="0" xr:uid="{EB2052E2-25D8-4251-9B76-0D8696ED49A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Assumed ALL responsive documents reviewed in 2nd Pass.</t>
      </text>
    </comment>
  </commentList>
</comments>
</file>

<file path=xl/sharedStrings.xml><?xml version="1.0" encoding="utf-8"?>
<sst xmlns="http://schemas.openxmlformats.org/spreadsheetml/2006/main" count="364" uniqueCount="193">
  <si>
    <t>COLLECTION</t>
  </si>
  <si>
    <t xml:space="preserve"># custodians </t>
  </si>
  <si>
    <t xml:space="preserve">Low </t>
  </si>
  <si>
    <t>Medium</t>
  </si>
  <si>
    <t>High</t>
  </si>
  <si>
    <t>Project Assumptions</t>
  </si>
  <si>
    <t>Collection: estimated hours</t>
  </si>
  <si>
    <t>Forensics: estimated hours</t>
  </si>
  <si>
    <t>Collection: hourly rate</t>
  </si>
  <si>
    <t>Forensics: hourly rate</t>
  </si>
  <si>
    <t>Pre-processing culling: estimated hours</t>
  </si>
  <si>
    <t xml:space="preserve">Pre-processing culling: hourly rate </t>
  </si>
  <si>
    <t>Collection: per custodian fee</t>
  </si>
  <si>
    <t>Collection: per device/repository fee</t>
  </si>
  <si>
    <t>ESI PROCESSING</t>
  </si>
  <si>
    <t>Total Processed GB output for review post filters</t>
  </si>
  <si>
    <t>Processing (OUT) Rate per GB</t>
  </si>
  <si>
    <t>Project Management/IT hours</t>
  </si>
  <si>
    <t>Project Management cost per hour</t>
  </si>
  <si>
    <t>Number of data sources (non-custodial, servers.)</t>
  </si>
  <si>
    <t>Average GB per noncustodial source</t>
  </si>
  <si>
    <t>Estimated GB after expansion</t>
  </si>
  <si>
    <t>Culling: Standard (e.g.deNist/dedupe) (%)</t>
  </si>
  <si>
    <t>Filtering: (e.g.Keyword, file type, date culling %</t>
  </si>
  <si>
    <t>Estimated GB post culling/filtering</t>
  </si>
  <si>
    <t>Estimated GB after Culling</t>
  </si>
  <si>
    <t>Analytics/threading, near dupe per GB</t>
  </si>
  <si>
    <t>Analytics/threading, near dupe fee</t>
  </si>
  <si>
    <t>Analytics/threading, near dupe reduction</t>
  </si>
  <si>
    <t>Processing fee</t>
  </si>
  <si>
    <t>Project Management fee</t>
  </si>
  <si>
    <t>Data Expansion Rate (unzip; Pst) %</t>
  </si>
  <si>
    <t>Ingestion fee/per GB</t>
  </si>
  <si>
    <t>Ingestion total fee</t>
  </si>
  <si>
    <t>SUBTOTAL PROCESSING COST</t>
  </si>
  <si>
    <t>File Shares</t>
  </si>
  <si>
    <t>Collaboration/Messaging</t>
  </si>
  <si>
    <t>Paper</t>
  </si>
  <si>
    <t>Social Media</t>
  </si>
  <si>
    <t>Structured Systems</t>
  </si>
  <si>
    <t>TOTAL COSTS</t>
  </si>
  <si>
    <t xml:space="preserve">PROJECT COSTS </t>
  </si>
  <si>
    <t>Collection</t>
  </si>
  <si>
    <t>Pre-processing culling: reduction rate</t>
  </si>
  <si>
    <t xml:space="preserve"># Boxes </t>
  </si>
  <si>
    <t>Pages per box</t>
  </si>
  <si>
    <t>Vendor Prep fee</t>
  </si>
  <si>
    <t>REVIEW</t>
  </si>
  <si>
    <t>GB : document ratio</t>
  </si>
  <si>
    <t>Project Management # hours</t>
  </si>
  <si>
    <t>TOTAL REVIEW COST</t>
  </si>
  <si>
    <t>ANALYTIC WORKFLOW OPTIONS</t>
  </si>
  <si>
    <t>TOTAL ANALYTICS COSTS</t>
  </si>
  <si>
    <t>Estimated document count for review</t>
  </si>
  <si>
    <t>Reduced document count</t>
  </si>
  <si>
    <t>Estimated Privilege documents</t>
  </si>
  <si>
    <t>Estimated Redaction Rate</t>
  </si>
  <si>
    <t>Estimated Privilege % from 2nd pass</t>
  </si>
  <si>
    <t>Estimated Redaction documents</t>
  </si>
  <si>
    <t>1st Pass document output</t>
  </si>
  <si>
    <t>Subtotal 1st Pass review fee</t>
  </si>
  <si>
    <t>2nd Pass Attorney Review Rate (docs/hour)</t>
  </si>
  <si>
    <t xml:space="preserve">Subtotal 2nd Pass review fee </t>
  </si>
  <si>
    <t>1st Pass Attorney review rate(docs/hour)</t>
  </si>
  <si>
    <t>2nd Pass document output (for Production)</t>
  </si>
  <si>
    <t>Privilege Attorney Review Rate (docs/hour)</t>
  </si>
  <si>
    <t>Privilege Attorney review rate/hour</t>
  </si>
  <si>
    <t xml:space="preserve">Subtotal Privilege review fee </t>
  </si>
  <si>
    <t>SUBTOTAL REVIEW COSTS</t>
  </si>
  <si>
    <t>PRODUCTION</t>
  </si>
  <si>
    <t>Documents to be produced</t>
  </si>
  <si>
    <t>GB to be produced</t>
  </si>
  <si>
    <t>Production cost per GB</t>
  </si>
  <si>
    <t>TOTAL PRODUCTION COST</t>
  </si>
  <si>
    <t>HOSTING</t>
  </si>
  <si>
    <t>GB to be hosted</t>
  </si>
  <si>
    <t>Estimated # of users</t>
  </si>
  <si>
    <t>User fees (licenses per month)</t>
  </si>
  <si>
    <t>Tech Support / hourly</t>
  </si>
  <si>
    <t xml:space="preserve">Estimated production hours </t>
  </si>
  <si>
    <t>Tech Support estimated hours /per month</t>
  </si>
  <si>
    <t>Subtotal user fees</t>
  </si>
  <si>
    <t xml:space="preserve">Subtotal Tech Support </t>
  </si>
  <si>
    <t>Hosting cost per GB/month</t>
  </si>
  <si>
    <t xml:space="preserve">Subtotal Project Management </t>
  </si>
  <si>
    <t>Subtotal Redaction fee</t>
  </si>
  <si>
    <t>Subtotal Production per/GB fee</t>
  </si>
  <si>
    <t xml:space="preserve">Subtotal Production per/hour </t>
  </si>
  <si>
    <t># Noncustodial data sources</t>
  </si>
  <si>
    <t xml:space="preserve">ESTIMATED TOTAL GB </t>
  </si>
  <si>
    <t xml:space="preserve"> - Average GB/custodian</t>
  </si>
  <si>
    <t># of custodians</t>
  </si>
  <si>
    <t>Subtotal noncustodial data sources</t>
  </si>
  <si>
    <t>SUBTOTAL HOSTING COST</t>
  </si>
  <si>
    <t>Processing/ Scanning/Hosting</t>
  </si>
  <si>
    <t>Review/ Production</t>
  </si>
  <si>
    <t>Hosted email</t>
  </si>
  <si>
    <t>Mobile Devices</t>
  </si>
  <si>
    <t>All Data Sources</t>
  </si>
  <si>
    <t>Computers/laptops</t>
  </si>
  <si>
    <t>TOTAL PROCESSING COSTS</t>
  </si>
  <si>
    <t>TOTAL COLLECTION COSTS</t>
  </si>
  <si>
    <t>Data may go through a pre-processing phase during collection. Use this to calculate potential volume reductions from preprocessing.</t>
  </si>
  <si>
    <t>Insert assumption
in grey cell in Column B</t>
  </si>
  <si>
    <t>Insert project values in yellow cells</t>
  </si>
  <si>
    <t>PRE-PROCESSING, PROCESSING, HOSTING, SCANNING</t>
  </si>
  <si>
    <t>Subtotal Pre-processing fee</t>
  </si>
  <si>
    <t>Subtotal per custodian collection fee</t>
  </si>
  <si>
    <t>Subtotal per device collection fee</t>
  </si>
  <si>
    <t>Subtotal hourly collection fee</t>
  </si>
  <si>
    <t>Subtotal forensic collection fee</t>
  </si>
  <si>
    <t>Subtotal GB / custodians</t>
  </si>
  <si>
    <t>PRE-PROCESSING CULLING</t>
  </si>
  <si>
    <t>TOTAL Estimated for Pre-processing</t>
  </si>
  <si>
    <t>GB ESTIMATION</t>
  </si>
  <si>
    <t>TOTAL ESTIMATED GB FOR PRE-PROCESSING</t>
  </si>
  <si>
    <t>TOTAL ESTIMATED GB POST COLLECTION</t>
  </si>
  <si>
    <t>Estimated GB post culling/filtering (for processing)</t>
  </si>
  <si>
    <t>Production involves the physical production of responsive documents to opposing parties.</t>
  </si>
  <si>
    <t>REVIEW, ANALYTICS, PRODUCTION</t>
  </si>
  <si>
    <t>PAPER</t>
  </si>
  <si>
    <t>SUBTOTAL PAPER COST</t>
  </si>
  <si>
    <t xml:space="preserve">Paper fees include collecting the physical documents and OCR/scanning costs. </t>
  </si>
  <si>
    <t>SUBTOTAL HOSTED EMAIL</t>
  </si>
  <si>
    <t>SUBTOTAL FILE SHARES</t>
  </si>
  <si>
    <t>SUBTOTAL COLLABORATION/MESSAGING</t>
  </si>
  <si>
    <t>SUBTOTAL STRUCTURED SYSTEM</t>
  </si>
  <si>
    <t>SUBTOTAL SOCIAL MEDIA</t>
  </si>
  <si>
    <t>SUBTOTAL COMPUTER/LAPTOP</t>
  </si>
  <si>
    <t>HOSTED EMAIL</t>
  </si>
  <si>
    <t>COMPUTERS/LAPTOP</t>
  </si>
  <si>
    <t>MOBILE DEVICE</t>
  </si>
  <si>
    <t>Vendor prep estimated hours</t>
  </si>
  <si>
    <t>Subtotal Vendor fee</t>
  </si>
  <si>
    <t>Estimated Scanning fee</t>
  </si>
  <si>
    <t xml:space="preserve"> SOCIAL MEDIA</t>
  </si>
  <si>
    <t xml:space="preserve"> COLLABORATION/MESSAGING</t>
  </si>
  <si>
    <t xml:space="preserve"> STRUCTURED SYSTEMS</t>
  </si>
  <si>
    <t>SUBTOTAL FILE SHARE</t>
  </si>
  <si>
    <t>FILE SHARE</t>
  </si>
  <si>
    <t>Subtotal hosting GB fee</t>
  </si>
  <si>
    <t xml:space="preserve">1st Pass % Responsive rate </t>
  </si>
  <si>
    <t>2nd Pass (% reduction from 1st pass)</t>
  </si>
  <si>
    <t>SUBTOTAL Supervisor/Manager fee</t>
  </si>
  <si>
    <t>GB of scanned data (from Collection tab)</t>
  </si>
  <si>
    <t>Attorney Hourly rate</t>
  </si>
  <si>
    <t>Subtotal Attorney cost for TAR</t>
  </si>
  <si>
    <t>Vendor set-up cost</t>
  </si>
  <si>
    <t>Review may include 1st Pass, 2nd Pass, Privilege review and analytics.</t>
  </si>
  <si>
    <t>Analytic reduction TAR/CAL</t>
  </si>
  <si>
    <t xml:space="preserve">Estimated RAW GB (before collection) </t>
  </si>
  <si>
    <t>Hosting time frame (in months)</t>
  </si>
  <si>
    <t xml:space="preserve">TOTAL REVIEW, ANALYTICS &amp; PRODUCTION COSTS </t>
  </si>
  <si>
    <t xml:space="preserve">Processing costs are based on GB. GB estimates may come from:
- Estimated RAW volume (cell B4)
----- OR -----
- # of custodians X average GB/custodian (cell B7)
- Noncustodial data sources
- GB of Scanned documents
Calculate Project volume in the steps below . </t>
  </si>
  <si>
    <t>Analytics may include predictive coding methodologies, TAR/CAL</t>
  </si>
  <si>
    <t>2nd Pass Attorney review rate/hour (outside counsel)</t>
  </si>
  <si>
    <t>1st Pass Attorney review rate/hour (Managed review)</t>
  </si>
  <si>
    <t>Collection costs are typically based on a single collection method, either by custodian, by device or hourly. In the calculations belows, you need to add values for only the method being utilized for your project.</t>
  </si>
  <si>
    <t>Raw GB</t>
  </si>
  <si>
    <t>Value</t>
  </si>
  <si>
    <t>Assumption</t>
  </si>
  <si>
    <t>PROJECT ASSUMPTIONS</t>
  </si>
  <si>
    <t>Estimated pages to scan</t>
  </si>
  <si>
    <t>OCR Scanning Rate per page</t>
  </si>
  <si>
    <t>Estimated GB of scanned pages</t>
  </si>
  <si>
    <t>Scanned pages : GB ratios</t>
  </si>
  <si>
    <t xml:space="preserve"> -----OR-----</t>
  </si>
  <si>
    <t>Hosting costs include GB to be hosted, user or license fees and tech support.</t>
  </si>
  <si>
    <t>Processing costs are based on GB collected, estimated or output from Pre-processing.</t>
  </si>
  <si>
    <t>Attorney hourly rate</t>
  </si>
  <si>
    <t>Attorney rate of redaction/hour</t>
  </si>
  <si>
    <t>Tech Support estimated hours</t>
  </si>
  <si>
    <t>Tech Support hourly rate</t>
  </si>
  <si>
    <t>Subtotal Attorney Redaction fee</t>
  </si>
  <si>
    <t>Estimated production rate per hour (Tech rate)</t>
  </si>
  <si>
    <t>Estimated Attorney Review hours</t>
  </si>
  <si>
    <t>Hosting duration</t>
  </si>
  <si>
    <t>24 months</t>
  </si>
  <si>
    <t>User license</t>
  </si>
  <si>
    <t># of custodians/devices</t>
  </si>
  <si>
    <t>Project Management hours</t>
  </si>
  <si>
    <t>Tech Support hours</t>
  </si>
  <si>
    <t>Documents : GB ratio</t>
  </si>
  <si>
    <t>TBD</t>
  </si>
  <si>
    <t>Estimated GB from Processing</t>
  </si>
  <si>
    <t xml:space="preserve">Supervisor/Mgr % of 1st Pass review </t>
  </si>
  <si>
    <t>Hosted Email collection from centralized server. Choose one method of collection:</t>
  </si>
  <si>
    <t>Collaboration/Messaging collection includes Data sources such as MS Teams, Slack, etc.. Choose one method of collection:</t>
  </si>
  <si>
    <t>File Share collection includes shared network storage devices. Choose one method of collection:</t>
  </si>
  <si>
    <t>Social Media collection includes facebook, Twitter, Instagram and other SM feeds. Choose one method of collection:</t>
  </si>
  <si>
    <t>Structured System collection includes structured databases systems such as HR, Accounting, etc. Choose one method of collection:</t>
  </si>
  <si>
    <t>Mobile device collection includes gathering mobile devices and iPads, BYOD. Choose one method of collection:</t>
  </si>
  <si>
    <t>Computer/laptop collection includes company issued or BYOD devices. Choose one method of collection: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</si>
</sst>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0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0" tint="-0.499984740745262"/>
      </bottom>
      <diagonal/>
    </border>
    <border>
      <left/>
      <right style="thin">
        <color theme="2" tint="-9.9978637043366805E-2"/>
      </right>
      <top style="medium">
        <color theme="0" tint="-0.49998474074526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 tint="-0.499984740745262"/>
      </left>
      <right/>
      <top/>
      <bottom style="thin">
        <color theme="2" tint="-9.9978637043366805E-2"/>
      </bottom>
      <diagonal/>
    </border>
    <border>
      <left style="medium">
        <color theme="0" tint="-0.499984740745262"/>
      </left>
      <right/>
      <top style="thin">
        <color theme="2" tint="-9.9978637043366805E-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/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double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medium">
        <color theme="0" tint="-0.499984740745262"/>
      </bottom>
      <diagonal/>
    </border>
    <border>
      <left style="thin">
        <color theme="2" tint="-9.9978637043366805E-2"/>
      </left>
      <right style="medium">
        <color indexed="64"/>
      </right>
      <top style="medium">
        <color theme="0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theme="0" tint="-0.49998474074526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0" tint="-0.499984740745262"/>
      </left>
      <right style="double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/>
      <diagonal/>
    </border>
    <border>
      <left style="medium">
        <color theme="0" tint="-0.499984740745262"/>
      </left>
      <right/>
      <top style="thin">
        <color theme="2" tint="-9.9978637043366805E-2"/>
      </top>
      <bottom/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double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theme="0" tint="-0.499984740745262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6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2" fillId="4" borderId="6" xfId="0" applyFont="1" applyFill="1" applyBorder="1"/>
    <xf numFmtId="0" fontId="3" fillId="4" borderId="6" xfId="0" applyFont="1" applyFill="1" applyBorder="1"/>
    <xf numFmtId="0" fontId="2" fillId="0" borderId="8" xfId="0" applyFont="1" applyBorder="1"/>
    <xf numFmtId="44" fontId="3" fillId="0" borderId="11" xfId="0" applyNumberFormat="1" applyFont="1" applyBorder="1"/>
    <xf numFmtId="44" fontId="3" fillId="4" borderId="11" xfId="2" applyFont="1" applyFill="1" applyBorder="1"/>
    <xf numFmtId="44" fontId="3" fillId="4" borderId="13" xfId="0" applyNumberFormat="1" applyFont="1" applyFill="1" applyBorder="1"/>
    <xf numFmtId="9" fontId="2" fillId="0" borderId="14" xfId="3" applyFont="1" applyBorder="1"/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6" xfId="0" applyFont="1" applyBorder="1"/>
    <xf numFmtId="44" fontId="3" fillId="4" borderId="9" xfId="0" applyNumberFormat="1" applyFont="1" applyFill="1" applyBorder="1"/>
    <xf numFmtId="0" fontId="0" fillId="0" borderId="6" xfId="0" applyBorder="1"/>
    <xf numFmtId="0" fontId="5" fillId="9" borderId="8" xfId="0" applyFont="1" applyFill="1" applyBorder="1" applyAlignment="1">
      <alignment vertical="center"/>
    </xf>
    <xf numFmtId="9" fontId="2" fillId="0" borderId="1" xfId="3" applyFont="1" applyBorder="1"/>
    <xf numFmtId="9" fontId="2" fillId="4" borderId="1" xfId="3" applyFont="1" applyFill="1" applyBorder="1"/>
    <xf numFmtId="0" fontId="4" fillId="4" borderId="1" xfId="0" applyFont="1" applyFill="1" applyBorder="1"/>
    <xf numFmtId="0" fontId="0" fillId="0" borderId="0" xfId="0" applyFill="1"/>
    <xf numFmtId="44" fontId="3" fillId="0" borderId="6" xfId="0" applyNumberFormat="1" applyFont="1" applyFill="1" applyBorder="1"/>
    <xf numFmtId="0" fontId="2" fillId="0" borderId="0" xfId="0" applyFont="1" applyFill="1"/>
    <xf numFmtId="0" fontId="0" fillId="0" borderId="0" xfId="0" applyFill="1" applyBorder="1"/>
    <xf numFmtId="0" fontId="8" fillId="0" borderId="0" xfId="0" applyFont="1" applyFill="1" applyBorder="1"/>
    <xf numFmtId="44" fontId="8" fillId="0" borderId="0" xfId="0" applyNumberFormat="1" applyFont="1" applyFill="1" applyBorder="1"/>
    <xf numFmtId="0" fontId="0" fillId="11" borderId="0" xfId="0" applyFill="1"/>
    <xf numFmtId="0" fontId="7" fillId="11" borderId="25" xfId="0" applyFont="1" applyFill="1" applyBorder="1" applyAlignment="1">
      <alignment horizontal="left" vertical="center"/>
    </xf>
    <xf numFmtId="44" fontId="4" fillId="4" borderId="30" xfId="0" applyNumberFormat="1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0" borderId="2" xfId="0" applyFont="1" applyBorder="1"/>
    <xf numFmtId="0" fontId="2" fillId="0" borderId="33" xfId="0" applyFont="1" applyBorder="1"/>
    <xf numFmtId="44" fontId="3" fillId="4" borderId="1" xfId="0" applyNumberFormat="1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44" fontId="3" fillId="4" borderId="30" xfId="0" applyNumberFormat="1" applyFont="1" applyFill="1" applyBorder="1"/>
    <xf numFmtId="44" fontId="2" fillId="4" borderId="30" xfId="0" applyNumberFormat="1" applyFont="1" applyFill="1" applyBorder="1"/>
    <xf numFmtId="44" fontId="3" fillId="0" borderId="2" xfId="0" applyNumberFormat="1" applyFont="1" applyFill="1" applyBorder="1"/>
    <xf numFmtId="44" fontId="2" fillId="0" borderId="33" xfId="0" applyNumberFormat="1" applyFont="1" applyFill="1" applyBorder="1"/>
    <xf numFmtId="0" fontId="8" fillId="2" borderId="21" xfId="0" applyFont="1" applyFill="1" applyBorder="1"/>
    <xf numFmtId="0" fontId="2" fillId="0" borderId="34" xfId="0" applyFont="1" applyFill="1" applyBorder="1"/>
    <xf numFmtId="0" fontId="2" fillId="4" borderId="35" xfId="0" applyFont="1" applyFill="1" applyBorder="1"/>
    <xf numFmtId="0" fontId="12" fillId="0" borderId="36" xfId="0" applyFont="1" applyBorder="1"/>
    <xf numFmtId="44" fontId="4" fillId="4" borderId="40" xfId="0" applyNumberFormat="1" applyFont="1" applyFill="1" applyBorder="1"/>
    <xf numFmtId="0" fontId="2" fillId="0" borderId="41" xfId="0" applyFont="1" applyBorder="1"/>
    <xf numFmtId="0" fontId="2" fillId="0" borderId="39" xfId="0" applyFont="1" applyFill="1" applyBorder="1"/>
    <xf numFmtId="44" fontId="3" fillId="4" borderId="40" xfId="0" applyNumberFormat="1" applyFont="1" applyFill="1" applyBorder="1"/>
    <xf numFmtId="44" fontId="2" fillId="4" borderId="40" xfId="0" applyNumberFormat="1" applyFont="1" applyFill="1" applyBorder="1"/>
    <xf numFmtId="44" fontId="2" fillId="0" borderId="41" xfId="0" applyNumberFormat="1" applyFont="1" applyFill="1" applyBorder="1"/>
    <xf numFmtId="0" fontId="2" fillId="3" borderId="43" xfId="0" applyFont="1" applyFill="1" applyBorder="1"/>
    <xf numFmtId="44" fontId="2" fillId="4" borderId="44" xfId="0" applyNumberFormat="1" applyFont="1" applyFill="1" applyBorder="1"/>
    <xf numFmtId="0" fontId="2" fillId="4" borderId="44" xfId="0" applyFont="1" applyFill="1" applyBorder="1"/>
    <xf numFmtId="0" fontId="3" fillId="4" borderId="47" xfId="0" applyFont="1" applyFill="1" applyBorder="1"/>
    <xf numFmtId="0" fontId="2" fillId="4" borderId="17" xfId="0" applyFont="1" applyFill="1" applyBorder="1"/>
    <xf numFmtId="0" fontId="2" fillId="4" borderId="51" xfId="0" applyFont="1" applyFill="1" applyBorder="1"/>
    <xf numFmtId="0" fontId="2" fillId="11" borderId="10" xfId="0" applyFont="1" applyFill="1" applyBorder="1"/>
    <xf numFmtId="1" fontId="4" fillId="11" borderId="0" xfId="0" applyNumberFormat="1" applyFont="1" applyFill="1" applyBorder="1"/>
    <xf numFmtId="0" fontId="2" fillId="11" borderId="0" xfId="0" applyFont="1" applyFill="1" applyBorder="1"/>
    <xf numFmtId="0" fontId="13" fillId="11" borderId="0" xfId="0" applyFont="1" applyFill="1" applyBorder="1"/>
    <xf numFmtId="44" fontId="13" fillId="11" borderId="0" xfId="0" applyNumberFormat="1" applyFont="1" applyFill="1"/>
    <xf numFmtId="0" fontId="14" fillId="11" borderId="0" xfId="0" applyFont="1" applyFill="1"/>
    <xf numFmtId="0" fontId="12" fillId="2" borderId="0" xfId="0" applyFont="1" applyFill="1" applyBorder="1"/>
    <xf numFmtId="0" fontId="0" fillId="13" borderId="0" xfId="0" applyFill="1"/>
    <xf numFmtId="0" fontId="0" fillId="4" borderId="0" xfId="0" applyFill="1"/>
    <xf numFmtId="0" fontId="2" fillId="0" borderId="47" xfId="0" applyFont="1" applyBorder="1"/>
    <xf numFmtId="0" fontId="2" fillId="0" borderId="15" xfId="0" applyFont="1" applyBorder="1"/>
    <xf numFmtId="0" fontId="2" fillId="13" borderId="57" xfId="0" applyFont="1" applyFill="1" applyBorder="1"/>
    <xf numFmtId="44" fontId="2" fillId="13" borderId="2" xfId="0" applyNumberFormat="1" applyFont="1" applyFill="1" applyBorder="1"/>
    <xf numFmtId="0" fontId="2" fillId="13" borderId="2" xfId="0" applyFont="1" applyFill="1" applyBorder="1"/>
    <xf numFmtId="0" fontId="2" fillId="13" borderId="0" xfId="0" applyFont="1" applyFill="1"/>
    <xf numFmtId="0" fontId="2" fillId="9" borderId="0" xfId="0" applyFont="1" applyFill="1" applyBorder="1"/>
    <xf numFmtId="0" fontId="2" fillId="0" borderId="61" xfId="0" applyFont="1" applyFill="1" applyBorder="1"/>
    <xf numFmtId="0" fontId="2" fillId="3" borderId="62" xfId="0" applyFont="1" applyFill="1" applyBorder="1"/>
    <xf numFmtId="0" fontId="2" fillId="4" borderId="24" xfId="0" applyFont="1" applyFill="1" applyBorder="1"/>
    <xf numFmtId="0" fontId="2" fillId="4" borderId="4" xfId="0" applyFont="1" applyFill="1" applyBorder="1"/>
    <xf numFmtId="0" fontId="2" fillId="4" borderId="63" xfId="0" applyFont="1" applyFill="1" applyBorder="1"/>
    <xf numFmtId="0" fontId="12" fillId="0" borderId="64" xfId="0" applyFont="1" applyBorder="1"/>
    <xf numFmtId="44" fontId="2" fillId="6" borderId="65" xfId="0" applyNumberFormat="1" applyFont="1" applyFill="1" applyBorder="1"/>
    <xf numFmtId="44" fontId="2" fillId="0" borderId="66" xfId="0" applyNumberFormat="1" applyFont="1" applyFill="1" applyBorder="1"/>
    <xf numFmtId="44" fontId="3" fillId="0" borderId="3" xfId="0" applyNumberFormat="1" applyFont="1" applyFill="1" applyBorder="1"/>
    <xf numFmtId="44" fontId="2" fillId="0" borderId="67" xfId="0" applyNumberFormat="1" applyFont="1" applyFill="1" applyBorder="1"/>
    <xf numFmtId="44" fontId="2" fillId="0" borderId="6" xfId="0" applyNumberFormat="1" applyFont="1" applyFill="1" applyBorder="1"/>
    <xf numFmtId="165" fontId="2" fillId="0" borderId="0" xfId="0" applyNumberFormat="1" applyFont="1"/>
    <xf numFmtId="44" fontId="2" fillId="6" borderId="45" xfId="0" applyNumberFormat="1" applyFont="1" applyFill="1" applyBorder="1"/>
    <xf numFmtId="0" fontId="0" fillId="0" borderId="3" xfId="0" applyBorder="1"/>
    <xf numFmtId="0" fontId="2" fillId="0" borderId="20" xfId="0" applyFont="1" applyBorder="1"/>
    <xf numFmtId="0" fontId="2" fillId="0" borderId="16" xfId="0" applyFont="1" applyFill="1" applyBorder="1"/>
    <xf numFmtId="0" fontId="4" fillId="0" borderId="16" xfId="0" applyFont="1" applyBorder="1"/>
    <xf numFmtId="0" fontId="2" fillId="4" borderId="7" xfId="0" applyFont="1" applyFill="1" applyBorder="1"/>
    <xf numFmtId="0" fontId="2" fillId="0" borderId="26" xfId="0" applyFont="1" applyFill="1" applyBorder="1"/>
    <xf numFmtId="0" fontId="2" fillId="0" borderId="16" xfId="0" applyFont="1" applyBorder="1"/>
    <xf numFmtId="0" fontId="2" fillId="0" borderId="69" xfId="0" applyFont="1" applyBorder="1"/>
    <xf numFmtId="0" fontId="3" fillId="4" borderId="17" xfId="0" applyFont="1" applyFill="1" applyBorder="1"/>
    <xf numFmtId="0" fontId="2" fillId="0" borderId="17" xfId="0" applyFont="1" applyBorder="1"/>
    <xf numFmtId="44" fontId="2" fillId="0" borderId="17" xfId="0" applyNumberFormat="1" applyFont="1" applyFill="1" applyBorder="1"/>
    <xf numFmtId="1" fontId="2" fillId="4" borderId="53" xfId="0" applyNumberFormat="1" applyFont="1" applyFill="1" applyBorder="1"/>
    <xf numFmtId="165" fontId="2" fillId="6" borderId="53" xfId="1" applyNumberFormat="1" applyFont="1" applyFill="1" applyBorder="1"/>
    <xf numFmtId="44" fontId="2" fillId="6" borderId="54" xfId="0" applyNumberFormat="1" applyFont="1" applyFill="1" applyBorder="1"/>
    <xf numFmtId="1" fontId="2" fillId="3" borderId="53" xfId="0" applyNumberFormat="1" applyFont="1" applyFill="1" applyBorder="1"/>
    <xf numFmtId="44" fontId="2" fillId="6" borderId="71" xfId="0" applyNumberFormat="1" applyFont="1" applyFill="1" applyBorder="1"/>
    <xf numFmtId="0" fontId="16" fillId="10" borderId="58" xfId="0" applyFont="1" applyFill="1" applyBorder="1" applyAlignment="1">
      <alignment vertical="center" wrapText="1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3" borderId="76" xfId="0" applyFont="1" applyFill="1" applyBorder="1"/>
    <xf numFmtId="44" fontId="2" fillId="6" borderId="56" xfId="0" applyNumberFormat="1" applyFont="1" applyFill="1" applyBorder="1"/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2" borderId="68" xfId="0" applyFont="1" applyFill="1" applyBorder="1"/>
    <xf numFmtId="0" fontId="8" fillId="2" borderId="68" xfId="0" applyFont="1" applyFill="1" applyBorder="1"/>
    <xf numFmtId="44" fontId="8" fillId="2" borderId="68" xfId="0" applyNumberFormat="1" applyFont="1" applyFill="1" applyBorder="1"/>
    <xf numFmtId="44" fontId="2" fillId="6" borderId="68" xfId="0" applyNumberFormat="1" applyFont="1" applyFill="1" applyBorder="1"/>
    <xf numFmtId="0" fontId="2" fillId="4" borderId="57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7" fillId="13" borderId="80" xfId="0" applyFont="1" applyFill="1" applyBorder="1" applyAlignment="1">
      <alignment horizontal="left" vertical="center"/>
    </xf>
    <xf numFmtId="0" fontId="0" fillId="13" borderId="81" xfId="0" applyFill="1" applyBorder="1"/>
    <xf numFmtId="0" fontId="0" fillId="13" borderId="82" xfId="0" applyFill="1" applyBorder="1"/>
    <xf numFmtId="44" fontId="2" fillId="4" borderId="47" xfId="0" applyNumberFormat="1" applyFont="1" applyFill="1" applyBorder="1"/>
    <xf numFmtId="44" fontId="3" fillId="4" borderId="47" xfId="0" applyNumberFormat="1" applyFont="1" applyFill="1" applyBorder="1"/>
    <xf numFmtId="0" fontId="2" fillId="0" borderId="23" xfId="0" applyFont="1" applyBorder="1"/>
    <xf numFmtId="0" fontId="2" fillId="5" borderId="34" xfId="0" applyFont="1" applyFill="1" applyBorder="1"/>
    <xf numFmtId="0" fontId="2" fillId="0" borderId="83" xfId="0" applyFont="1" applyBorder="1"/>
    <xf numFmtId="0" fontId="2" fillId="0" borderId="84" xfId="0" applyFont="1" applyBorder="1"/>
    <xf numFmtId="0" fontId="2" fillId="5" borderId="61" xfId="0" applyFont="1" applyFill="1" applyBorder="1"/>
    <xf numFmtId="0" fontId="2" fillId="0" borderId="85" xfId="0" applyFont="1" applyBorder="1"/>
    <xf numFmtId="0" fontId="2" fillId="4" borderId="86" xfId="0" applyFont="1" applyFill="1" applyBorder="1"/>
    <xf numFmtId="44" fontId="3" fillId="4" borderId="87" xfId="0" applyNumberFormat="1" applyFont="1" applyFill="1" applyBorder="1"/>
    <xf numFmtId="44" fontId="3" fillId="4" borderId="88" xfId="0" applyNumberFormat="1" applyFont="1" applyFill="1" applyBorder="1"/>
    <xf numFmtId="44" fontId="3" fillId="4" borderId="89" xfId="0" applyNumberFormat="1" applyFont="1" applyFill="1" applyBorder="1"/>
    <xf numFmtId="0" fontId="2" fillId="0" borderId="90" xfId="0" applyFont="1" applyBorder="1"/>
    <xf numFmtId="0" fontId="2" fillId="0" borderId="34" xfId="0" applyFont="1" applyBorder="1"/>
    <xf numFmtId="44" fontId="3" fillId="0" borderId="88" xfId="0" applyNumberFormat="1" applyFont="1" applyBorder="1"/>
    <xf numFmtId="44" fontId="3" fillId="0" borderId="89" xfId="0" applyNumberFormat="1" applyFont="1" applyBorder="1"/>
    <xf numFmtId="0" fontId="2" fillId="0" borderId="64" xfId="0" applyFont="1" applyBorder="1"/>
    <xf numFmtId="0" fontId="12" fillId="4" borderId="49" xfId="0" applyFont="1" applyFill="1" applyBorder="1"/>
    <xf numFmtId="0" fontId="12" fillId="5" borderId="49" xfId="0" applyFont="1" applyFill="1" applyBorder="1"/>
    <xf numFmtId="0" fontId="2" fillId="2" borderId="21" xfId="0" applyFont="1" applyFill="1" applyBorder="1"/>
    <xf numFmtId="0" fontId="2" fillId="0" borderId="91" xfId="0" applyFont="1" applyBorder="1"/>
    <xf numFmtId="0" fontId="12" fillId="5" borderId="22" xfId="0" applyFont="1" applyFill="1" applyBorder="1"/>
    <xf numFmtId="0" fontId="5" fillId="9" borderId="58" xfId="0" applyFont="1" applyFill="1" applyBorder="1" applyAlignment="1">
      <alignment vertical="center"/>
    </xf>
    <xf numFmtId="0" fontId="15" fillId="4" borderId="58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0" borderId="30" xfId="0" applyFont="1" applyBorder="1"/>
    <xf numFmtId="9" fontId="2" fillId="4" borderId="30" xfId="3" applyFont="1" applyFill="1" applyBorder="1"/>
    <xf numFmtId="9" fontId="2" fillId="0" borderId="31" xfId="3" applyFont="1" applyBorder="1"/>
    <xf numFmtId="9" fontId="2" fillId="0" borderId="32" xfId="3" applyFont="1" applyBorder="1"/>
    <xf numFmtId="44" fontId="2" fillId="0" borderId="77" xfId="0" applyNumberFormat="1" applyFont="1" applyBorder="1"/>
    <xf numFmtId="44" fontId="2" fillId="0" borderId="78" xfId="0" applyNumberFormat="1" applyFont="1" applyBorder="1"/>
    <xf numFmtId="44" fontId="2" fillId="4" borderId="67" xfId="0" applyNumberFormat="1" applyFont="1" applyFill="1" applyBorder="1"/>
    <xf numFmtId="9" fontId="2" fillId="4" borderId="29" xfId="3" applyFont="1" applyFill="1" applyBorder="1"/>
    <xf numFmtId="0" fontId="3" fillId="4" borderId="28" xfId="0" applyFont="1" applyFill="1" applyBorder="1"/>
    <xf numFmtId="0" fontId="3" fillId="4" borderId="29" xfId="0" applyFont="1" applyFill="1" applyBorder="1"/>
    <xf numFmtId="0" fontId="2" fillId="0" borderId="77" xfId="0" applyFont="1" applyBorder="1"/>
    <xf numFmtId="0" fontId="2" fillId="0" borderId="78" xfId="0" applyFont="1" applyBorder="1"/>
    <xf numFmtId="9" fontId="2" fillId="0" borderId="29" xfId="3" applyFont="1" applyBorder="1"/>
    <xf numFmtId="9" fontId="2" fillId="0" borderId="30" xfId="3" applyFont="1" applyBorder="1"/>
    <xf numFmtId="0" fontId="4" fillId="4" borderId="30" xfId="0" applyFont="1" applyFill="1" applyBorder="1"/>
    <xf numFmtId="44" fontId="3" fillId="4" borderId="3" xfId="0" applyNumberFormat="1" applyFont="1" applyFill="1" applyBorder="1"/>
    <xf numFmtId="44" fontId="3" fillId="4" borderId="67" xfId="0" applyNumberFormat="1" applyFont="1" applyFill="1" applyBorder="1"/>
    <xf numFmtId="0" fontId="2" fillId="4" borderId="34" xfId="0" applyFont="1" applyFill="1" applyBorder="1"/>
    <xf numFmtId="0" fontId="2" fillId="4" borderId="64" xfId="0" applyFont="1" applyFill="1" applyBorder="1"/>
    <xf numFmtId="0" fontId="13" fillId="0" borderId="49" xfId="0" applyFont="1" applyFill="1" applyBorder="1"/>
    <xf numFmtId="0" fontId="12" fillId="0" borderId="49" xfId="0" applyFont="1" applyFill="1" applyBorder="1"/>
    <xf numFmtId="0" fontId="2" fillId="4" borderId="99" xfId="0" applyFont="1" applyFill="1" applyBorder="1"/>
    <xf numFmtId="0" fontId="2" fillId="4" borderId="101" xfId="0" applyFont="1" applyFill="1" applyBorder="1"/>
    <xf numFmtId="0" fontId="2" fillId="0" borderId="40" xfId="0" applyFont="1" applyBorder="1"/>
    <xf numFmtId="9" fontId="2" fillId="4" borderId="40" xfId="3" applyFont="1" applyFill="1" applyBorder="1"/>
    <xf numFmtId="9" fontId="2" fillId="0" borderId="42" xfId="3" applyFont="1" applyBorder="1"/>
    <xf numFmtId="44" fontId="2" fillId="4" borderId="66" xfId="0" applyNumberFormat="1" applyFont="1" applyFill="1" applyBorder="1"/>
    <xf numFmtId="44" fontId="2" fillId="5" borderId="104" xfId="0" applyNumberFormat="1" applyFont="1" applyFill="1" applyBorder="1"/>
    <xf numFmtId="9" fontId="2" fillId="4" borderId="39" xfId="3" applyFont="1" applyFill="1" applyBorder="1"/>
    <xf numFmtId="9" fontId="2" fillId="0" borderId="42" xfId="3" applyFont="1" applyFill="1" applyBorder="1"/>
    <xf numFmtId="0" fontId="3" fillId="4" borderId="39" xfId="0" applyFont="1" applyFill="1" applyBorder="1" applyAlignment="1">
      <alignment horizontal="right"/>
    </xf>
    <xf numFmtId="9" fontId="2" fillId="0" borderId="39" xfId="3" applyFont="1" applyFill="1" applyBorder="1"/>
    <xf numFmtId="9" fontId="2" fillId="0" borderId="40" xfId="3" applyFont="1" applyFill="1" applyBorder="1"/>
    <xf numFmtId="0" fontId="4" fillId="4" borderId="40" xfId="0" applyFont="1" applyFill="1" applyBorder="1" applyAlignment="1">
      <alignment horizontal="right"/>
    </xf>
    <xf numFmtId="44" fontId="2" fillId="5" borderId="42" xfId="0" applyNumberFormat="1" applyFont="1" applyFill="1" applyBorder="1"/>
    <xf numFmtId="44" fontId="3" fillId="4" borderId="66" xfId="0" applyNumberFormat="1" applyFont="1" applyFill="1" applyBorder="1" applyAlignment="1">
      <alignment horizontal="right"/>
    </xf>
    <xf numFmtId="0" fontId="2" fillId="2" borderId="106" xfId="0" applyFont="1" applyFill="1" applyBorder="1"/>
    <xf numFmtId="0" fontId="4" fillId="10" borderId="43" xfId="0" applyFont="1" applyFill="1" applyBorder="1"/>
    <xf numFmtId="9" fontId="2" fillId="4" borderId="44" xfId="3" applyFont="1" applyFill="1" applyBorder="1"/>
    <xf numFmtId="0" fontId="2" fillId="4" borderId="43" xfId="0" applyFont="1" applyFill="1" applyBorder="1"/>
    <xf numFmtId="44" fontId="2" fillId="4" borderId="65" xfId="0" applyNumberFormat="1" applyFont="1" applyFill="1" applyBorder="1"/>
    <xf numFmtId="9" fontId="2" fillId="4" borderId="43" xfId="3" applyFont="1" applyFill="1" applyBorder="1"/>
    <xf numFmtId="164" fontId="2" fillId="6" borderId="56" xfId="0" applyNumberFormat="1" applyFont="1" applyFill="1" applyBorder="1"/>
    <xf numFmtId="9" fontId="2" fillId="0" borderId="43" xfId="3" applyFont="1" applyBorder="1"/>
    <xf numFmtId="44" fontId="2" fillId="2" borderId="71" xfId="0" applyNumberFormat="1" applyFont="1" applyFill="1" applyBorder="1"/>
    <xf numFmtId="0" fontId="2" fillId="4" borderId="108" xfId="0" applyFont="1" applyFill="1" applyBorder="1" applyAlignment="1">
      <alignment horizontal="center" vertical="center"/>
    </xf>
    <xf numFmtId="0" fontId="2" fillId="4" borderId="10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vertical="center" wrapText="1"/>
    </xf>
    <xf numFmtId="0" fontId="0" fillId="0" borderId="15" xfId="0" applyBorder="1"/>
    <xf numFmtId="0" fontId="0" fillId="0" borderId="0" xfId="0" applyBorder="1"/>
    <xf numFmtId="0" fontId="12" fillId="6" borderId="54" xfId="0" applyFont="1" applyFill="1" applyBorder="1"/>
    <xf numFmtId="0" fontId="2" fillId="0" borderId="4" xfId="0" applyFont="1" applyFill="1" applyBorder="1"/>
    <xf numFmtId="0" fontId="3" fillId="4" borderId="3" xfId="0" applyFont="1" applyFill="1" applyBorder="1"/>
    <xf numFmtId="0" fontId="2" fillId="0" borderId="48" xfId="0" applyFont="1" applyBorder="1"/>
    <xf numFmtId="0" fontId="2" fillId="4" borderId="55" xfId="0" applyFont="1" applyFill="1" applyBorder="1"/>
    <xf numFmtId="9" fontId="2" fillId="4" borderId="111" xfId="3" applyFont="1" applyFill="1" applyBorder="1"/>
    <xf numFmtId="9" fontId="2" fillId="0" borderId="112" xfId="3" applyFont="1" applyBorder="1"/>
    <xf numFmtId="44" fontId="2" fillId="4" borderId="113" xfId="0" applyNumberFormat="1" applyFont="1" applyFill="1" applyBorder="1"/>
    <xf numFmtId="44" fontId="2" fillId="0" borderId="114" xfId="0" applyNumberFormat="1" applyFont="1" applyBorder="1"/>
    <xf numFmtId="44" fontId="2" fillId="4" borderId="114" xfId="2" applyFont="1" applyFill="1" applyBorder="1"/>
    <xf numFmtId="44" fontId="2" fillId="4" borderId="114" xfId="0" applyNumberFormat="1" applyFont="1" applyFill="1" applyBorder="1"/>
    <xf numFmtId="0" fontId="2" fillId="0" borderId="115" xfId="0" applyFont="1" applyBorder="1"/>
    <xf numFmtId="0" fontId="2" fillId="0" borderId="117" xfId="0" applyFont="1" applyBorder="1"/>
    <xf numFmtId="0" fontId="2" fillId="5" borderId="117" xfId="0" applyFont="1" applyFill="1" applyBorder="1"/>
    <xf numFmtId="0" fontId="2" fillId="5" borderId="116" xfId="0" applyFont="1" applyFill="1" applyBorder="1"/>
    <xf numFmtId="0" fontId="2" fillId="2" borderId="92" xfId="0" applyFont="1" applyFill="1" applyBorder="1"/>
    <xf numFmtId="9" fontId="2" fillId="4" borderId="118" xfId="3" applyFont="1" applyFill="1" applyBorder="1"/>
    <xf numFmtId="44" fontId="2" fillId="4" borderId="119" xfId="0" applyNumberFormat="1" applyFont="1" applyFill="1" applyBorder="1"/>
    <xf numFmtId="44" fontId="2" fillId="2" borderId="93" xfId="0" applyNumberFormat="1" applyFont="1" applyFill="1" applyBorder="1"/>
    <xf numFmtId="0" fontId="2" fillId="0" borderId="120" xfId="0" applyFont="1" applyBorder="1"/>
    <xf numFmtId="44" fontId="3" fillId="4" borderId="51" xfId="0" applyNumberFormat="1" applyFont="1" applyFill="1" applyBorder="1"/>
    <xf numFmtId="44" fontId="3" fillId="4" borderId="121" xfId="0" applyNumberFormat="1" applyFont="1" applyFill="1" applyBorder="1"/>
    <xf numFmtId="44" fontId="3" fillId="0" borderId="121" xfId="0" applyNumberFormat="1" applyFont="1" applyBorder="1"/>
    <xf numFmtId="0" fontId="2" fillId="0" borderId="51" xfId="0" applyFont="1" applyBorder="1"/>
    <xf numFmtId="0" fontId="2" fillId="0" borderId="122" xfId="0" applyFont="1" applyBorder="1"/>
    <xf numFmtId="44" fontId="2" fillId="4" borderId="55" xfId="0" applyNumberFormat="1" applyFont="1" applyFill="1" applyBorder="1"/>
    <xf numFmtId="0" fontId="2" fillId="3" borderId="53" xfId="0" applyFont="1" applyFill="1" applyBorder="1"/>
    <xf numFmtId="44" fontId="2" fillId="6" borderId="55" xfId="0" applyNumberFormat="1" applyFont="1" applyFill="1" applyBorder="1"/>
    <xf numFmtId="44" fontId="2" fillId="9" borderId="54" xfId="0" applyNumberFormat="1" applyFont="1" applyFill="1" applyBorder="1"/>
    <xf numFmtId="44" fontId="2" fillId="0" borderId="0" xfId="0" applyNumberFormat="1" applyFont="1" applyFill="1" applyBorder="1"/>
    <xf numFmtId="0" fontId="2" fillId="0" borderId="90" xfId="0" applyFont="1" applyFill="1" applyBorder="1"/>
    <xf numFmtId="0" fontId="2" fillId="0" borderId="97" xfId="0" applyFont="1" applyFill="1" applyBorder="1"/>
    <xf numFmtId="0" fontId="2" fillId="0" borderId="57" xfId="0" applyFont="1" applyFill="1" applyBorder="1"/>
    <xf numFmtId="165" fontId="2" fillId="6" borderId="76" xfId="0" applyNumberFormat="1" applyFont="1" applyFill="1" applyBorder="1"/>
    <xf numFmtId="44" fontId="2" fillId="6" borderId="70" xfId="0" applyNumberFormat="1" applyFont="1" applyFill="1" applyBorder="1"/>
    <xf numFmtId="0" fontId="2" fillId="5" borderId="22" xfId="0" applyFont="1" applyFill="1" applyBorder="1"/>
    <xf numFmtId="44" fontId="2" fillId="10" borderId="55" xfId="0" applyNumberFormat="1" applyFont="1" applyFill="1" applyBorder="1"/>
    <xf numFmtId="0" fontId="12" fillId="0" borderId="90" xfId="0" applyFont="1" applyFill="1" applyBorder="1"/>
    <xf numFmtId="0" fontId="2" fillId="5" borderId="40" xfId="0" applyFont="1" applyFill="1" applyBorder="1"/>
    <xf numFmtId="0" fontId="2" fillId="0" borderId="35" xfId="0" applyFont="1" applyFill="1" applyBorder="1"/>
    <xf numFmtId="0" fontId="2" fillId="0" borderId="37" xfId="0" applyFont="1" applyFill="1" applyBorder="1"/>
    <xf numFmtId="0" fontId="2" fillId="0" borderId="100" xfId="0" applyFont="1" applyFill="1" applyBorder="1"/>
    <xf numFmtId="9" fontId="2" fillId="4" borderId="62" xfId="3" applyFont="1" applyFill="1" applyBorder="1"/>
    <xf numFmtId="9" fontId="2" fillId="4" borderId="24" xfId="3" applyFont="1" applyFill="1" applyBorder="1"/>
    <xf numFmtId="0" fontId="2" fillId="4" borderId="22" xfId="0" applyFont="1" applyFill="1" applyBorder="1"/>
    <xf numFmtId="0" fontId="2" fillId="3" borderId="44" xfId="0" applyFont="1" applyFill="1" applyBorder="1"/>
    <xf numFmtId="0" fontId="2" fillId="4" borderId="48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165" fontId="4" fillId="6" borderId="46" xfId="0" applyNumberFormat="1" applyFont="1" applyFill="1" applyBorder="1"/>
    <xf numFmtId="44" fontId="2" fillId="3" borderId="44" xfId="0" applyNumberFormat="1" applyFont="1" applyFill="1" applyBorder="1"/>
    <xf numFmtId="0" fontId="12" fillId="2" borderId="21" xfId="0" applyFont="1" applyFill="1" applyBorder="1"/>
    <xf numFmtId="44" fontId="12" fillId="2" borderId="71" xfId="0" applyNumberFormat="1" applyFont="1" applyFill="1" applyBorder="1"/>
    <xf numFmtId="0" fontId="12" fillId="5" borderId="98" xfId="0" applyFont="1" applyFill="1" applyBorder="1"/>
    <xf numFmtId="0" fontId="12" fillId="0" borderId="102" xfId="0" applyFont="1" applyFill="1" applyBorder="1"/>
    <xf numFmtId="44" fontId="8" fillId="2" borderId="71" xfId="0" applyNumberFormat="1" applyFont="1" applyFill="1" applyBorder="1"/>
    <xf numFmtId="0" fontId="8" fillId="2" borderId="71" xfId="0" applyFont="1" applyFill="1" applyBorder="1"/>
    <xf numFmtId="44" fontId="2" fillId="0" borderId="103" xfId="0" applyNumberFormat="1" applyFont="1" applyFill="1" applyBorder="1"/>
    <xf numFmtId="44" fontId="2" fillId="7" borderId="124" xfId="0" applyNumberFormat="1" applyFont="1" applyFill="1" applyBorder="1"/>
    <xf numFmtId="44" fontId="2" fillId="0" borderId="125" xfId="0" applyNumberFormat="1" applyFont="1" applyBorder="1"/>
    <xf numFmtId="44" fontId="2" fillId="0" borderId="126" xfId="0" applyNumberFormat="1" applyFont="1" applyBorder="1"/>
    <xf numFmtId="0" fontId="0" fillId="0" borderId="4" xfId="0" applyBorder="1"/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30" xfId="0" applyFont="1" applyFill="1" applyBorder="1"/>
    <xf numFmtId="0" fontId="9" fillId="12" borderId="131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63" xfId="0" applyFont="1" applyFill="1" applyBorder="1"/>
    <xf numFmtId="165" fontId="2" fillId="6" borderId="56" xfId="0" applyNumberFormat="1" applyFont="1" applyFill="1" applyBorder="1"/>
    <xf numFmtId="0" fontId="12" fillId="0" borderId="49" xfId="0" applyFont="1" applyBorder="1"/>
    <xf numFmtId="0" fontId="2" fillId="0" borderId="104" xfId="0" applyFont="1" applyBorder="1"/>
    <xf numFmtId="0" fontId="4" fillId="10" borderId="65" xfId="0" applyFont="1" applyFill="1" applyBorder="1"/>
    <xf numFmtId="0" fontId="12" fillId="0" borderId="102" xfId="0" applyFont="1" applyBorder="1"/>
    <xf numFmtId="44" fontId="2" fillId="0" borderId="104" xfId="0" applyNumberFormat="1" applyFont="1" applyFill="1" applyBorder="1"/>
    <xf numFmtId="44" fontId="3" fillId="0" borderId="77" xfId="0" applyNumberFormat="1" applyFont="1" applyFill="1" applyBorder="1"/>
    <xf numFmtId="44" fontId="2" fillId="0" borderId="78" xfId="0" applyNumberFormat="1" applyFont="1" applyFill="1" applyBorder="1"/>
    <xf numFmtId="0" fontId="12" fillId="0" borderId="86" xfId="0" applyFont="1" applyBorder="1"/>
    <xf numFmtId="44" fontId="2" fillId="4" borderId="71" xfId="0" applyNumberFormat="1" applyFont="1" applyFill="1" applyBorder="1"/>
    <xf numFmtId="0" fontId="0" fillId="0" borderId="106" xfId="0" applyBorder="1"/>
    <xf numFmtId="0" fontId="0" fillId="0" borderId="5" xfId="0" applyBorder="1"/>
    <xf numFmtId="0" fontId="2" fillId="4" borderId="132" xfId="0" applyFont="1" applyFill="1" applyBorder="1"/>
    <xf numFmtId="44" fontId="2" fillId="4" borderId="51" xfId="0" applyNumberFormat="1" applyFont="1" applyFill="1" applyBorder="1"/>
    <xf numFmtId="0" fontId="4" fillId="4" borderId="132" xfId="0" applyFont="1" applyFill="1" applyBorder="1"/>
    <xf numFmtId="3" fontId="2" fillId="10" borderId="1" xfId="0" applyNumberFormat="1" applyFont="1" applyFill="1" applyBorder="1"/>
    <xf numFmtId="3" fontId="2" fillId="10" borderId="40" xfId="0" applyNumberFormat="1" applyFont="1" applyFill="1" applyBorder="1" applyAlignment="1">
      <alignment horizontal="right"/>
    </xf>
    <xf numFmtId="3" fontId="4" fillId="10" borderId="44" xfId="0" applyNumberFormat="1" applyFont="1" applyFill="1" applyBorder="1"/>
    <xf numFmtId="3" fontId="3" fillId="10" borderId="1" xfId="0" applyNumberFormat="1" applyFont="1" applyFill="1" applyBorder="1"/>
    <xf numFmtId="0" fontId="3" fillId="4" borderId="4" xfId="0" applyFont="1" applyFill="1" applyBorder="1"/>
    <xf numFmtId="9" fontId="3" fillId="4" borderId="15" xfId="3" applyFont="1" applyFill="1" applyBorder="1"/>
    <xf numFmtId="9" fontId="3" fillId="4" borderId="12" xfId="3" applyFont="1" applyFill="1" applyBorder="1"/>
    <xf numFmtId="44" fontId="3" fillId="4" borderId="11" xfId="0" applyNumberFormat="1" applyFont="1" applyFill="1" applyBorder="1"/>
    <xf numFmtId="0" fontId="3" fillId="10" borderId="39" xfId="0" applyFont="1" applyFill="1" applyBorder="1" applyAlignment="1">
      <alignment horizontal="right"/>
    </xf>
    <xf numFmtId="0" fontId="3" fillId="10" borderId="28" xfId="0" applyFont="1" applyFill="1" applyBorder="1"/>
    <xf numFmtId="0" fontId="3" fillId="10" borderId="29" xfId="0" applyFont="1" applyFill="1" applyBorder="1"/>
    <xf numFmtId="9" fontId="3" fillId="4" borderId="28" xfId="3" applyFont="1" applyFill="1" applyBorder="1"/>
    <xf numFmtId="9" fontId="3" fillId="0" borderId="28" xfId="3" applyFont="1" applyBorder="1"/>
    <xf numFmtId="0" fontId="2" fillId="4" borderId="133" xfId="0" applyFont="1" applyFill="1" applyBorder="1" applyAlignment="1">
      <alignment horizontal="center" vertical="center"/>
    </xf>
    <xf numFmtId="0" fontId="2" fillId="4" borderId="134" xfId="0" applyFont="1" applyFill="1" applyBorder="1" applyAlignment="1">
      <alignment horizontal="center" vertical="center"/>
    </xf>
    <xf numFmtId="0" fontId="0" fillId="4" borderId="135" xfId="0" applyFill="1" applyBorder="1"/>
    <xf numFmtId="0" fontId="0" fillId="4" borderId="136" xfId="0" applyFill="1" applyBorder="1"/>
    <xf numFmtId="0" fontId="16" fillId="4" borderId="27" xfId="0" applyFont="1" applyFill="1" applyBorder="1" applyAlignment="1">
      <alignment horizontal="left" vertical="center" wrapText="1"/>
    </xf>
    <xf numFmtId="44" fontId="4" fillId="4" borderId="51" xfId="0" applyNumberFormat="1" applyFont="1" applyFill="1" applyBorder="1"/>
    <xf numFmtId="44" fontId="4" fillId="4" borderId="87" xfId="0" applyNumberFormat="1" applyFont="1" applyFill="1" applyBorder="1"/>
    <xf numFmtId="44" fontId="2" fillId="4" borderId="70" xfId="0" applyNumberFormat="1" applyFont="1" applyFill="1" applyBorder="1"/>
    <xf numFmtId="44" fontId="2" fillId="4" borderId="69" xfId="0" applyNumberFormat="1" applyFont="1" applyFill="1" applyBorder="1"/>
    <xf numFmtId="0" fontId="2" fillId="4" borderId="13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138" xfId="0" applyFont="1" applyBorder="1"/>
    <xf numFmtId="1" fontId="2" fillId="0" borderId="30" xfId="0" applyNumberFormat="1" applyFont="1" applyBorder="1"/>
    <xf numFmtId="0" fontId="2" fillId="0" borderId="139" xfId="0" applyFont="1" applyBorder="1"/>
    <xf numFmtId="0" fontId="4" fillId="4" borderId="54" xfId="0" applyFont="1" applyFill="1" applyBorder="1" applyAlignment="1">
      <alignment horizontal="center" vertical="center" wrapText="1"/>
    </xf>
    <xf numFmtId="0" fontId="12" fillId="3" borderId="54" xfId="0" applyFont="1" applyFill="1" applyBorder="1"/>
    <xf numFmtId="0" fontId="2" fillId="0" borderId="50" xfId="0" applyFont="1" applyBorder="1"/>
    <xf numFmtId="0" fontId="2" fillId="0" borderId="18" xfId="0" applyFont="1" applyBorder="1"/>
    <xf numFmtId="44" fontId="2" fillId="6" borderId="52" xfId="1" applyNumberFormat="1" applyFont="1" applyFill="1" applyBorder="1"/>
    <xf numFmtId="44" fontId="4" fillId="4" borderId="66" xfId="0" applyNumberFormat="1" applyFont="1" applyFill="1" applyBorder="1"/>
    <xf numFmtId="44" fontId="4" fillId="4" borderId="67" xfId="0" applyNumberFormat="1" applyFont="1" applyFill="1" applyBorder="1"/>
    <xf numFmtId="1" fontId="2" fillId="3" borderId="54" xfId="0" applyNumberFormat="1" applyFont="1" applyFill="1" applyBorder="1"/>
    <xf numFmtId="1" fontId="2" fillId="3" borderId="76" xfId="0" applyNumberFormat="1" applyFont="1" applyFill="1" applyBorder="1"/>
    <xf numFmtId="0" fontId="12" fillId="6" borderId="140" xfId="0" applyFont="1" applyFill="1" applyBorder="1"/>
    <xf numFmtId="0" fontId="12" fillId="6" borderId="68" xfId="0" applyFont="1" applyFill="1" applyBorder="1"/>
    <xf numFmtId="0" fontId="12" fillId="6" borderId="141" xfId="0" applyFont="1" applyFill="1" applyBorder="1"/>
    <xf numFmtId="0" fontId="3" fillId="4" borderId="50" xfId="0" applyFont="1" applyFill="1" applyBorder="1"/>
    <xf numFmtId="0" fontId="2" fillId="4" borderId="142" xfId="0" applyFont="1" applyFill="1" applyBorder="1"/>
    <xf numFmtId="0" fontId="2" fillId="0" borderId="144" xfId="0" applyFont="1" applyFill="1" applyBorder="1"/>
    <xf numFmtId="9" fontId="2" fillId="4" borderId="69" xfId="3" applyFont="1" applyFill="1" applyBorder="1"/>
    <xf numFmtId="44" fontId="2" fillId="4" borderId="145" xfId="0" applyNumberFormat="1" applyFont="1" applyFill="1" applyBorder="1"/>
    <xf numFmtId="0" fontId="0" fillId="0" borderId="66" xfId="0" applyBorder="1"/>
    <xf numFmtId="0" fontId="0" fillId="0" borderId="24" xfId="0" applyBorder="1"/>
    <xf numFmtId="9" fontId="2" fillId="4" borderId="70" xfId="3" applyFont="1" applyFill="1" applyBorder="1"/>
    <xf numFmtId="44" fontId="2" fillId="4" borderId="52" xfId="0" applyNumberFormat="1" applyFont="1" applyFill="1" applyBorder="1"/>
    <xf numFmtId="44" fontId="12" fillId="6" borderId="68" xfId="0" applyNumberFormat="1" applyFont="1" applyFill="1" applyBorder="1"/>
    <xf numFmtId="44" fontId="12" fillId="2" borderId="54" xfId="0" applyNumberFormat="1" applyFont="1" applyFill="1" applyBorder="1"/>
    <xf numFmtId="0" fontId="12" fillId="6" borderId="21" xfId="0" applyFont="1" applyFill="1" applyBorder="1"/>
    <xf numFmtId="0" fontId="2" fillId="4" borderId="66" xfId="0" applyFont="1" applyFill="1" applyBorder="1"/>
    <xf numFmtId="0" fontId="10" fillId="3" borderId="38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0" fontId="16" fillId="4" borderId="8" xfId="0" applyFont="1" applyFill="1" applyBorder="1" applyAlignment="1">
      <alignment wrapText="1"/>
    </xf>
    <xf numFmtId="0" fontId="2" fillId="4" borderId="105" xfId="0" applyFont="1" applyFill="1" applyBorder="1" applyAlignment="1">
      <alignment horizontal="center" vertical="center"/>
    </xf>
    <xf numFmtId="0" fontId="5" fillId="9" borderId="101" xfId="0" applyFont="1" applyFill="1" applyBorder="1" applyAlignment="1">
      <alignment vertical="center"/>
    </xf>
    <xf numFmtId="0" fontId="8" fillId="2" borderId="98" xfId="0" applyFont="1" applyFill="1" applyBorder="1"/>
    <xf numFmtId="0" fontId="4" fillId="4" borderId="107" xfId="0" applyFont="1" applyFill="1" applyBorder="1" applyAlignment="1">
      <alignment horizontal="center" vertical="center" wrapText="1"/>
    </xf>
    <xf numFmtId="0" fontId="8" fillId="2" borderId="151" xfId="0" applyFont="1" applyFill="1" applyBorder="1"/>
    <xf numFmtId="0" fontId="16" fillId="10" borderId="49" xfId="0" applyFont="1" applyFill="1" applyBorder="1" applyAlignment="1">
      <alignment vertical="center" wrapText="1"/>
    </xf>
    <xf numFmtId="0" fontId="2" fillId="4" borderId="149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5" fillId="9" borderId="102" xfId="0" applyFont="1" applyFill="1" applyBorder="1" applyAlignment="1">
      <alignment vertical="center"/>
    </xf>
    <xf numFmtId="0" fontId="2" fillId="0" borderId="153" xfId="0" applyFont="1" applyFill="1" applyBorder="1"/>
    <xf numFmtId="0" fontId="2" fillId="4" borderId="9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wrapText="1"/>
    </xf>
    <xf numFmtId="0" fontId="5" fillId="9" borderId="49" xfId="0" applyFont="1" applyFill="1" applyBorder="1" applyAlignment="1">
      <alignment vertical="center"/>
    </xf>
    <xf numFmtId="0" fontId="2" fillId="4" borderId="154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vertical="center"/>
    </xf>
    <xf numFmtId="44" fontId="7" fillId="13" borderId="123" xfId="0" applyNumberFormat="1" applyFont="1" applyFill="1" applyBorder="1" applyAlignment="1">
      <alignment vertical="center"/>
    </xf>
    <xf numFmtId="44" fontId="7" fillId="13" borderId="27" xfId="0" applyNumberFormat="1" applyFont="1" applyFill="1" applyBorder="1" applyAlignment="1">
      <alignment vertical="center"/>
    </xf>
    <xf numFmtId="0" fontId="2" fillId="5" borderId="0" xfId="0" applyFont="1" applyFill="1" applyBorder="1"/>
    <xf numFmtId="44" fontId="2" fillId="5" borderId="0" xfId="0" applyNumberFormat="1" applyFont="1" applyFill="1" applyBorder="1"/>
    <xf numFmtId="0" fontId="2" fillId="5" borderId="0" xfId="0" applyFont="1" applyFill="1"/>
    <xf numFmtId="0" fontId="0" fillId="5" borderId="0" xfId="0" applyFill="1"/>
    <xf numFmtId="44" fontId="2" fillId="6" borderId="98" xfId="3" applyNumberFormat="1" applyFont="1" applyFill="1" applyBorder="1"/>
    <xf numFmtId="0" fontId="12" fillId="0" borderId="10" xfId="0" applyFont="1" applyFill="1" applyBorder="1"/>
    <xf numFmtId="44" fontId="2" fillId="0" borderId="97" xfId="2" applyFont="1" applyFill="1" applyBorder="1"/>
    <xf numFmtId="44" fontId="3" fillId="0" borderId="57" xfId="2" applyFont="1" applyBorder="1"/>
    <xf numFmtId="0" fontId="2" fillId="0" borderId="102" xfId="0" applyFont="1" applyBorder="1"/>
    <xf numFmtId="9" fontId="2" fillId="0" borderId="7" xfId="3" applyFont="1" applyBorder="1"/>
    <xf numFmtId="9" fontId="2" fillId="4" borderId="23" xfId="3" applyFont="1" applyFill="1" applyBorder="1"/>
    <xf numFmtId="0" fontId="12" fillId="0" borderId="157" xfId="0" applyFont="1" applyFill="1" applyBorder="1"/>
    <xf numFmtId="0" fontId="2" fillId="4" borderId="159" xfId="0" applyFont="1" applyFill="1" applyBorder="1"/>
    <xf numFmtId="44" fontId="2" fillId="6" borderId="158" xfId="0" applyNumberFormat="1" applyFont="1" applyFill="1" applyBorder="1"/>
    <xf numFmtId="9" fontId="2" fillId="4" borderId="98" xfId="3" applyFont="1" applyFill="1" applyBorder="1"/>
    <xf numFmtId="0" fontId="2" fillId="4" borderId="15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wrapText="1"/>
    </xf>
    <xf numFmtId="44" fontId="3" fillId="10" borderId="160" xfId="0" applyNumberFormat="1" applyFont="1" applyFill="1" applyBorder="1"/>
    <xf numFmtId="44" fontId="3" fillId="10" borderId="47" xfId="0" applyNumberFormat="1" applyFont="1" applyFill="1" applyBorder="1"/>
    <xf numFmtId="0" fontId="2" fillId="5" borderId="161" xfId="0" applyFont="1" applyFill="1" applyBorder="1"/>
    <xf numFmtId="0" fontId="2" fillId="0" borderId="143" xfId="0" applyFont="1" applyBorder="1"/>
    <xf numFmtId="0" fontId="5" fillId="9" borderId="101" xfId="0" applyFont="1" applyFill="1" applyBorder="1"/>
    <xf numFmtId="0" fontId="2" fillId="4" borderId="162" xfId="0" applyFont="1" applyFill="1" applyBorder="1" applyAlignment="1">
      <alignment horizontal="center" vertical="center"/>
    </xf>
    <xf numFmtId="0" fontId="2" fillId="2" borderId="143" xfId="0" applyFont="1" applyFill="1" applyBorder="1"/>
    <xf numFmtId="0" fontId="2" fillId="0" borderId="7" xfId="0" applyFont="1" applyBorder="1"/>
    <xf numFmtId="0" fontId="2" fillId="0" borderId="141" xfId="0" applyFont="1" applyBorder="1"/>
    <xf numFmtId="0" fontId="2" fillId="0" borderId="163" xfId="0" applyFont="1" applyFill="1" applyBorder="1"/>
    <xf numFmtId="0" fontId="2" fillId="0" borderId="164" xfId="0" applyFont="1" applyFill="1" applyBorder="1"/>
    <xf numFmtId="0" fontId="2" fillId="4" borderId="155" xfId="0" applyFont="1" applyFill="1" applyBorder="1"/>
    <xf numFmtId="0" fontId="12" fillId="0" borderId="165" xfId="0" applyFont="1" applyFill="1" applyBorder="1"/>
    <xf numFmtId="0" fontId="2" fillId="2" borderId="165" xfId="0" applyFont="1" applyFill="1" applyBorder="1"/>
    <xf numFmtId="0" fontId="2" fillId="2" borderId="166" xfId="0" applyFont="1" applyFill="1" applyBorder="1"/>
    <xf numFmtId="0" fontId="2" fillId="2" borderId="167" xfId="0" applyFont="1" applyFill="1" applyBorder="1"/>
    <xf numFmtId="44" fontId="2" fillId="2" borderId="108" xfId="0" applyNumberFormat="1" applyFont="1" applyFill="1" applyBorder="1" applyAlignment="1">
      <alignment wrapText="1"/>
    </xf>
    <xf numFmtId="44" fontId="2" fillId="2" borderId="168" xfId="0" applyNumberFormat="1" applyFont="1" applyFill="1" applyBorder="1" applyAlignment="1">
      <alignment wrapText="1"/>
    </xf>
    <xf numFmtId="44" fontId="2" fillId="2" borderId="169" xfId="0" applyNumberFormat="1" applyFont="1" applyFill="1" applyBorder="1" applyAlignment="1"/>
    <xf numFmtId="44" fontId="2" fillId="0" borderId="1" xfId="0" applyNumberFormat="1" applyFont="1" applyBorder="1" applyAlignment="1">
      <alignment wrapText="1"/>
    </xf>
    <xf numFmtId="0" fontId="2" fillId="4" borderId="138" xfId="0" applyFont="1" applyFill="1" applyBorder="1"/>
    <xf numFmtId="44" fontId="2" fillId="4" borderId="30" xfId="0" applyNumberFormat="1" applyFont="1" applyFill="1" applyBorder="1" applyAlignment="1"/>
    <xf numFmtId="0" fontId="2" fillId="4" borderId="139" xfId="0" applyFont="1" applyFill="1" applyBorder="1"/>
    <xf numFmtId="44" fontId="2" fillId="0" borderId="31" xfId="0" applyNumberFormat="1" applyFont="1" applyBorder="1" applyAlignment="1">
      <alignment wrapText="1"/>
    </xf>
    <xf numFmtId="0" fontId="15" fillId="4" borderId="0" xfId="0" applyFont="1" applyFill="1" applyAlignment="1">
      <alignment wrapText="1"/>
    </xf>
    <xf numFmtId="0" fontId="0" fillId="0" borderId="102" xfId="0" applyBorder="1"/>
    <xf numFmtId="44" fontId="2" fillId="4" borderId="20" xfId="0" applyNumberFormat="1" applyFont="1" applyFill="1" applyBorder="1"/>
    <xf numFmtId="0" fontId="2" fillId="0" borderId="87" xfId="0" applyFont="1" applyBorder="1"/>
    <xf numFmtId="0" fontId="2" fillId="0" borderId="127" xfId="0" applyFont="1" applyBorder="1"/>
    <xf numFmtId="9" fontId="2" fillId="4" borderId="170" xfId="3" applyFont="1" applyFill="1" applyBorder="1"/>
    <xf numFmtId="9" fontId="2" fillId="0" borderId="171" xfId="3" applyFont="1" applyBorder="1"/>
    <xf numFmtId="44" fontId="2" fillId="4" borderId="172" xfId="0" applyNumberFormat="1" applyFont="1" applyFill="1" applyBorder="1"/>
    <xf numFmtId="44" fontId="2" fillId="0" borderId="173" xfId="0" applyNumberFormat="1" applyFont="1" applyBorder="1"/>
    <xf numFmtId="9" fontId="2" fillId="4" borderId="174" xfId="3" applyFont="1" applyFill="1" applyBorder="1"/>
    <xf numFmtId="0" fontId="2" fillId="0" borderId="172" xfId="0" applyFont="1" applyBorder="1"/>
    <xf numFmtId="44" fontId="2" fillId="4" borderId="175" xfId="2" applyFont="1" applyFill="1" applyBorder="1"/>
    <xf numFmtId="44" fontId="2" fillId="0" borderId="176" xfId="2" applyFont="1" applyFill="1" applyBorder="1"/>
    <xf numFmtId="0" fontId="2" fillId="0" borderId="12" xfId="0" applyFont="1" applyBorder="1"/>
    <xf numFmtId="44" fontId="3" fillId="0" borderId="177" xfId="2" applyFont="1" applyFill="1" applyBorder="1"/>
    <xf numFmtId="44" fontId="2" fillId="0" borderId="179" xfId="2" applyFont="1" applyFill="1" applyBorder="1"/>
    <xf numFmtId="0" fontId="2" fillId="0" borderId="178" xfId="0" applyFont="1" applyBorder="1"/>
    <xf numFmtId="9" fontId="2" fillId="4" borderId="179" xfId="3" applyFont="1" applyFill="1" applyBorder="1"/>
    <xf numFmtId="9" fontId="3" fillId="4" borderId="177" xfId="3" applyFont="1" applyFill="1" applyBorder="1"/>
    <xf numFmtId="0" fontId="2" fillId="0" borderId="180" xfId="0" applyFont="1" applyBorder="1"/>
    <xf numFmtId="0" fontId="2" fillId="3" borderId="118" xfId="0" applyFont="1" applyFill="1" applyBorder="1"/>
    <xf numFmtId="44" fontId="2" fillId="7" borderId="181" xfId="0" applyNumberFormat="1" applyFont="1" applyFill="1" applyBorder="1"/>
    <xf numFmtId="9" fontId="2" fillId="4" borderId="183" xfId="3" applyFont="1" applyFill="1" applyBorder="1"/>
    <xf numFmtId="0" fontId="2" fillId="0" borderId="180" xfId="0" applyFont="1" applyFill="1" applyBorder="1"/>
    <xf numFmtId="44" fontId="4" fillId="4" borderId="118" xfId="2" applyFont="1" applyFill="1" applyBorder="1"/>
    <xf numFmtId="9" fontId="2" fillId="4" borderId="182" xfId="3" applyFont="1" applyFill="1" applyBorder="1"/>
    <xf numFmtId="0" fontId="2" fillId="0" borderId="184" xfId="0" applyFont="1" applyBorder="1"/>
    <xf numFmtId="44" fontId="4" fillId="7" borderId="181" xfId="0" applyNumberFormat="1" applyFont="1" applyFill="1" applyBorder="1"/>
    <xf numFmtId="0" fontId="2" fillId="0" borderId="185" xfId="0" applyFont="1" applyBorder="1"/>
    <xf numFmtId="44" fontId="2" fillId="4" borderId="182" xfId="0" applyNumberFormat="1" applyFont="1" applyFill="1" applyBorder="1"/>
    <xf numFmtId="44" fontId="2" fillId="4" borderId="173" xfId="0" applyNumberFormat="1" applyFont="1" applyFill="1" applyBorder="1"/>
    <xf numFmtId="0" fontId="2" fillId="0" borderId="186" xfId="0" applyFont="1" applyBorder="1"/>
    <xf numFmtId="44" fontId="2" fillId="0" borderId="187" xfId="0" applyNumberFormat="1" applyFont="1" applyBorder="1"/>
    <xf numFmtId="0" fontId="10" fillId="3" borderId="188" xfId="0" applyFont="1" applyFill="1" applyBorder="1" applyAlignment="1">
      <alignment horizontal="center" vertical="center" wrapText="1"/>
    </xf>
    <xf numFmtId="0" fontId="2" fillId="4" borderId="189" xfId="0" applyFont="1" applyFill="1" applyBorder="1" applyAlignment="1">
      <alignment horizontal="center" vertical="center"/>
    </xf>
    <xf numFmtId="0" fontId="2" fillId="4" borderId="190" xfId="0" applyFont="1" applyFill="1" applyBorder="1" applyAlignment="1">
      <alignment horizontal="center" vertical="center"/>
    </xf>
    <xf numFmtId="1" fontId="4" fillId="6" borderId="19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6" fillId="4" borderId="196" xfId="0" applyFont="1" applyFill="1" applyBorder="1" applyAlignment="1">
      <alignment vertical="center" wrapText="1"/>
    </xf>
    <xf numFmtId="1" fontId="2" fillId="6" borderId="54" xfId="3" applyNumberFormat="1" applyFont="1" applyFill="1" applyBorder="1"/>
    <xf numFmtId="0" fontId="2" fillId="0" borderId="197" xfId="0" applyFont="1" applyFill="1" applyBorder="1"/>
    <xf numFmtId="0" fontId="15" fillId="4" borderId="195" xfId="0" applyFont="1" applyFill="1" applyBorder="1" applyAlignment="1">
      <alignment wrapText="1"/>
    </xf>
    <xf numFmtId="1" fontId="4" fillId="6" borderId="76" xfId="0" applyNumberFormat="1" applyFont="1" applyFill="1" applyBorder="1" applyAlignment="1">
      <alignment horizontal="right" vertical="center" wrapText="1"/>
    </xf>
    <xf numFmtId="0" fontId="2" fillId="0" borderId="19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0" borderId="83" xfId="0" applyFont="1" applyFill="1" applyBorder="1"/>
    <xf numFmtId="0" fontId="2" fillId="0" borderId="69" xfId="0" applyFont="1" applyFill="1" applyBorder="1"/>
    <xf numFmtId="0" fontId="0" fillId="0" borderId="102" xfId="0" applyFill="1" applyBorder="1"/>
    <xf numFmtId="0" fontId="2" fillId="0" borderId="200" xfId="0" applyFont="1" applyFill="1" applyBorder="1" applyAlignment="1">
      <alignment horizontal="center" vertical="center"/>
    </xf>
    <xf numFmtId="9" fontId="2" fillId="4" borderId="20" xfId="3" applyFont="1" applyFill="1" applyBorder="1"/>
    <xf numFmtId="0" fontId="2" fillId="0" borderId="20" xfId="0" applyFont="1" applyFill="1" applyBorder="1"/>
    <xf numFmtId="44" fontId="2" fillId="4" borderId="19" xfId="0" applyNumberFormat="1" applyFont="1" applyFill="1" applyBorder="1"/>
    <xf numFmtId="0" fontId="0" fillId="0" borderId="22" xfId="0" applyBorder="1"/>
    <xf numFmtId="0" fontId="0" fillId="0" borderId="23" xfId="0" applyBorder="1"/>
    <xf numFmtId="0" fontId="2" fillId="4" borderId="5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02" xfId="0" applyFont="1" applyFill="1" applyBorder="1"/>
    <xf numFmtId="0" fontId="12" fillId="6" borderId="204" xfId="0" applyFont="1" applyFill="1" applyBorder="1"/>
    <xf numFmtId="0" fontId="2" fillId="0" borderId="203" xfId="0" applyFont="1" applyFill="1" applyBorder="1"/>
    <xf numFmtId="9" fontId="3" fillId="4" borderId="205" xfId="3" applyFont="1" applyFill="1" applyBorder="1"/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79" xfId="0" applyFont="1" applyBorder="1"/>
    <xf numFmtId="44" fontId="3" fillId="4" borderId="178" xfId="0" applyNumberFormat="1" applyFont="1" applyFill="1" applyBorder="1"/>
    <xf numFmtId="44" fontId="3" fillId="4" borderId="12" xfId="0" applyNumberFormat="1" applyFont="1" applyFill="1" applyBorder="1"/>
    <xf numFmtId="0" fontId="2" fillId="0" borderId="177" xfId="0" applyFont="1" applyBorder="1"/>
    <xf numFmtId="44" fontId="3" fillId="4" borderId="170" xfId="0" applyNumberFormat="1" applyFont="1" applyFill="1" applyBorder="1"/>
    <xf numFmtId="0" fontId="2" fillId="0" borderId="176" xfId="0" applyFont="1" applyBorder="1"/>
    <xf numFmtId="0" fontId="2" fillId="0" borderId="206" xfId="0" applyFont="1" applyBorder="1"/>
    <xf numFmtId="9" fontId="3" fillId="4" borderId="186" xfId="3" applyFont="1" applyFill="1" applyBorder="1"/>
    <xf numFmtId="9" fontId="3" fillId="4" borderId="178" xfId="3" applyFont="1" applyFill="1" applyBorder="1"/>
    <xf numFmtId="9" fontId="3" fillId="0" borderId="179" xfId="3" applyFont="1" applyBorder="1"/>
    <xf numFmtId="9" fontId="2" fillId="4" borderId="178" xfId="3" applyFont="1" applyFill="1" applyBorder="1"/>
    <xf numFmtId="9" fontId="3" fillId="0" borderId="177" xfId="3" applyFont="1" applyBorder="1"/>
    <xf numFmtId="9" fontId="2" fillId="4" borderId="207" xfId="3" applyFont="1" applyFill="1" applyBorder="1"/>
    <xf numFmtId="9" fontId="3" fillId="0" borderId="176" xfId="3" applyFont="1" applyBorder="1"/>
    <xf numFmtId="0" fontId="12" fillId="4" borderId="198" xfId="0" applyFont="1" applyFill="1" applyBorder="1"/>
    <xf numFmtId="0" fontId="2" fillId="0" borderId="197" xfId="0" applyFont="1" applyFill="1" applyBorder="1" applyAlignment="1">
      <alignment wrapText="1"/>
    </xf>
    <xf numFmtId="0" fontId="17" fillId="4" borderId="198" xfId="0" applyFont="1" applyFill="1" applyBorder="1"/>
    <xf numFmtId="0" fontId="2" fillId="3" borderId="70" xfId="0" applyFont="1" applyFill="1" applyBorder="1"/>
    <xf numFmtId="0" fontId="12" fillId="3" borderId="38" xfId="0" applyFont="1" applyFill="1" applyBorder="1"/>
    <xf numFmtId="0" fontId="2" fillId="0" borderId="147" xfId="0" applyFont="1" applyBorder="1"/>
    <xf numFmtId="0" fontId="2" fillId="0" borderId="15" xfId="0" applyFont="1" applyFill="1" applyBorder="1"/>
    <xf numFmtId="0" fontId="2" fillId="0" borderId="59" xfId="0" applyFont="1" applyBorder="1"/>
    <xf numFmtId="0" fontId="2" fillId="0" borderId="199" xfId="0" applyFont="1" applyFill="1" applyBorder="1"/>
    <xf numFmtId="0" fontId="2" fillId="0" borderId="208" xfId="0" applyFont="1" applyBorder="1"/>
    <xf numFmtId="0" fontId="2" fillId="4" borderId="32" xfId="0" applyFont="1" applyFill="1" applyBorder="1" applyAlignment="1">
      <alignment horizontal="center"/>
    </xf>
    <xf numFmtId="0" fontId="0" fillId="13" borderId="209" xfId="0" applyFill="1" applyBorder="1"/>
    <xf numFmtId="0" fontId="2" fillId="4" borderId="57" xfId="0" applyFont="1" applyFill="1" applyBorder="1" applyAlignment="1">
      <alignment horizontal="center"/>
    </xf>
    <xf numFmtId="0" fontId="0" fillId="13" borderId="210" xfId="0" applyFill="1" applyBorder="1"/>
    <xf numFmtId="0" fontId="2" fillId="4" borderId="149" xfId="0" applyFont="1" applyFill="1" applyBorder="1" applyAlignment="1">
      <alignment horizontal="center"/>
    </xf>
    <xf numFmtId="0" fontId="0" fillId="13" borderId="128" xfId="0" applyFill="1" applyBorder="1"/>
    <xf numFmtId="0" fontId="4" fillId="4" borderId="27" xfId="0" applyFont="1" applyFill="1" applyBorder="1" applyAlignment="1">
      <alignment horizontal="center" wrapText="1"/>
    </xf>
    <xf numFmtId="1" fontId="13" fillId="5" borderId="0" xfId="0" applyNumberFormat="1" applyFont="1" applyFill="1" applyBorder="1"/>
    <xf numFmtId="0" fontId="2" fillId="2" borderId="211" xfId="0" applyFont="1" applyFill="1" applyBorder="1"/>
    <xf numFmtId="0" fontId="2" fillId="0" borderId="212" xfId="0" applyFont="1" applyFill="1" applyBorder="1"/>
    <xf numFmtId="0" fontId="2" fillId="0" borderId="213" xfId="0" applyFont="1" applyFill="1" applyBorder="1"/>
    <xf numFmtId="0" fontId="2" fillId="0" borderId="214" xfId="0" applyFont="1" applyFill="1" applyBorder="1"/>
    <xf numFmtId="0" fontId="2" fillId="4" borderId="26" xfId="0" applyFont="1" applyFill="1" applyBorder="1"/>
    <xf numFmtId="0" fontId="2" fillId="0" borderId="110" xfId="0" applyFont="1" applyBorder="1"/>
    <xf numFmtId="0" fontId="2" fillId="0" borderId="26" xfId="0" applyFont="1" applyBorder="1"/>
    <xf numFmtId="0" fontId="2" fillId="0" borderId="215" xfId="0" applyFont="1" applyFill="1" applyBorder="1"/>
    <xf numFmtId="0" fontId="3" fillId="0" borderId="15" xfId="0" applyFont="1" applyFill="1" applyBorder="1"/>
    <xf numFmtId="0" fontId="3" fillId="0" borderId="216" xfId="0" applyFont="1" applyFill="1" applyBorder="1"/>
    <xf numFmtId="0" fontId="2" fillId="0" borderId="217" xfId="0" applyFont="1" applyFill="1" applyBorder="1"/>
    <xf numFmtId="44" fontId="3" fillId="10" borderId="19" xfId="0" applyNumberFormat="1" applyFont="1" applyFill="1" applyBorder="1"/>
    <xf numFmtId="0" fontId="0" fillId="0" borderId="218" xfId="0" applyBorder="1"/>
    <xf numFmtId="0" fontId="2" fillId="4" borderId="16" xfId="0" applyFont="1" applyFill="1" applyBorder="1"/>
    <xf numFmtId="0" fontId="0" fillId="0" borderId="220" xfId="0" applyBorder="1"/>
    <xf numFmtId="0" fontId="12" fillId="0" borderId="21" xfId="0" applyFont="1" applyFill="1" applyBorder="1"/>
    <xf numFmtId="44" fontId="3" fillId="5" borderId="106" xfId="0" applyNumberFormat="1" applyFont="1" applyFill="1" applyBorder="1" applyAlignment="1">
      <alignment horizontal="right"/>
    </xf>
    <xf numFmtId="44" fontId="3" fillId="5" borderId="5" xfId="0" applyNumberFormat="1" applyFont="1" applyFill="1" applyBorder="1"/>
    <xf numFmtId="44" fontId="3" fillId="5" borderId="21" xfId="0" applyNumberFormat="1" applyFont="1" applyFill="1" applyBorder="1"/>
    <xf numFmtId="0" fontId="2" fillId="0" borderId="22" xfId="0" applyFont="1" applyFill="1" applyBorder="1"/>
    <xf numFmtId="44" fontId="3" fillId="0" borderId="221" xfId="0" applyNumberFormat="1" applyFont="1" applyBorder="1"/>
    <xf numFmtId="44" fontId="3" fillId="0" borderId="91" xfId="0" applyNumberFormat="1" applyFont="1" applyBorder="1"/>
    <xf numFmtId="44" fontId="3" fillId="0" borderId="127" xfId="0" applyNumberFormat="1" applyFont="1" applyBorder="1"/>
    <xf numFmtId="0" fontId="0" fillId="0" borderId="200" xfId="0" applyBorder="1"/>
    <xf numFmtId="0" fontId="0" fillId="0" borderId="84" xfId="0" applyBorder="1"/>
    <xf numFmtId="44" fontId="3" fillId="0" borderId="104" xfId="0" applyNumberFormat="1" applyFont="1" applyFill="1" applyBorder="1" applyAlignment="1">
      <alignment horizontal="right"/>
    </xf>
    <xf numFmtId="44" fontId="3" fillId="0" borderId="78" xfId="0" applyNumberFormat="1" applyFont="1" applyFill="1" applyBorder="1"/>
    <xf numFmtId="44" fontId="3" fillId="4" borderId="222" xfId="0" applyNumberFormat="1" applyFont="1" applyFill="1" applyBorder="1" applyAlignment="1">
      <alignment horizontal="right"/>
    </xf>
    <xf numFmtId="44" fontId="3" fillId="4" borderId="223" xfId="0" applyNumberFormat="1" applyFont="1" applyFill="1" applyBorder="1"/>
    <xf numFmtId="44" fontId="3" fillId="4" borderId="224" xfId="0" applyNumberFormat="1" applyFont="1" applyFill="1" applyBorder="1"/>
    <xf numFmtId="9" fontId="3" fillId="5" borderId="146" xfId="0" applyNumberFormat="1" applyFont="1" applyFill="1" applyBorder="1"/>
    <xf numFmtId="9" fontId="2" fillId="0" borderId="5" xfId="3" applyFont="1" applyBorder="1"/>
    <xf numFmtId="9" fontId="2" fillId="0" borderId="225" xfId="3" applyFont="1" applyBorder="1"/>
    <xf numFmtId="9" fontId="3" fillId="4" borderId="226" xfId="0" applyNumberFormat="1" applyFont="1" applyFill="1" applyBorder="1"/>
    <xf numFmtId="9" fontId="2" fillId="4" borderId="227" xfId="3" applyFont="1" applyFill="1" applyBorder="1"/>
    <xf numFmtId="9" fontId="2" fillId="4" borderId="228" xfId="3" applyFont="1" applyFill="1" applyBorder="1"/>
    <xf numFmtId="0" fontId="6" fillId="11" borderId="229" xfId="0" applyFont="1" applyFill="1" applyBorder="1" applyAlignment="1">
      <alignment vertical="center" wrapText="1"/>
    </xf>
    <xf numFmtId="44" fontId="6" fillId="11" borderId="230" xfId="0" applyNumberFormat="1" applyFont="1" applyFill="1" applyBorder="1" applyAlignment="1">
      <alignment vertical="center"/>
    </xf>
    <xf numFmtId="0" fontId="12" fillId="2" borderId="231" xfId="0" applyFont="1" applyFill="1" applyBorder="1"/>
    <xf numFmtId="44" fontId="12" fillId="2" borderId="68" xfId="0" applyNumberFormat="1" applyFont="1" applyFill="1" applyBorder="1"/>
    <xf numFmtId="0" fontId="2" fillId="2" borderId="161" xfId="0" applyFont="1" applyFill="1" applyBorder="1"/>
    <xf numFmtId="44" fontId="2" fillId="2" borderId="68" xfId="0" applyNumberFormat="1" applyFont="1" applyFill="1" applyBorder="1"/>
    <xf numFmtId="165" fontId="4" fillId="6" borderId="44" xfId="1" applyNumberFormat="1" applyFont="1" applyFill="1" applyBorder="1"/>
    <xf numFmtId="165" fontId="2" fillId="6" borderId="46" xfId="1" applyNumberFormat="1" applyFont="1" applyFill="1" applyBorder="1"/>
    <xf numFmtId="165" fontId="2" fillId="6" borderId="44" xfId="1" applyNumberFormat="1" applyFont="1" applyFill="1" applyBorder="1"/>
    <xf numFmtId="165" fontId="2" fillId="6" borderId="46" xfId="0" applyNumberFormat="1" applyFont="1" applyFill="1" applyBorder="1"/>
    <xf numFmtId="9" fontId="2" fillId="0" borderId="191" xfId="3" applyFont="1" applyFill="1" applyBorder="1"/>
    <xf numFmtId="9" fontId="2" fillId="0" borderId="18" xfId="3" applyFont="1" applyFill="1" applyBorder="1"/>
    <xf numFmtId="9" fontId="2" fillId="0" borderId="201" xfId="3" applyFont="1" applyFill="1" applyBorder="1"/>
    <xf numFmtId="9" fontId="3" fillId="0" borderId="39" xfId="3" applyFont="1" applyFill="1" applyBorder="1"/>
    <xf numFmtId="9" fontId="3" fillId="0" borderId="29" xfId="3" applyFont="1" applyBorder="1"/>
    <xf numFmtId="9" fontId="3" fillId="4" borderId="4" xfId="3" applyFont="1" applyFill="1" applyBorder="1"/>
    <xf numFmtId="44" fontId="3" fillId="4" borderId="15" xfId="0" applyNumberFormat="1" applyFont="1" applyFill="1" applyBorder="1"/>
    <xf numFmtId="0" fontId="2" fillId="4" borderId="138" xfId="0" applyFont="1" applyFill="1" applyBorder="1" applyAlignment="1">
      <alignment wrapText="1"/>
    </xf>
    <xf numFmtId="0" fontId="2" fillId="0" borderId="232" xfId="0" applyFont="1" applyFill="1" applyBorder="1"/>
    <xf numFmtId="1" fontId="2" fillId="0" borderId="41" xfId="3" applyNumberFormat="1" applyFont="1" applyFill="1" applyBorder="1"/>
    <xf numFmtId="1" fontId="2" fillId="0" borderId="2" xfId="3" applyNumberFormat="1" applyFont="1" applyBorder="1"/>
    <xf numFmtId="1" fontId="2" fillId="0" borderId="8" xfId="3" applyNumberFormat="1" applyFont="1" applyBorder="1"/>
    <xf numFmtId="165" fontId="2" fillId="4" borderId="45" xfId="1" applyNumberFormat="1" applyFont="1" applyFill="1" applyBorder="1"/>
    <xf numFmtId="44" fontId="2" fillId="0" borderId="78" xfId="2" applyFont="1" applyBorder="1"/>
    <xf numFmtId="0" fontId="2" fillId="0" borderId="156" xfId="0" applyFont="1" applyFill="1" applyBorder="1"/>
    <xf numFmtId="44" fontId="2" fillId="0" borderId="97" xfId="3" applyNumberFormat="1" applyFont="1" applyFill="1" applyBorder="1"/>
    <xf numFmtId="9" fontId="2" fillId="0" borderId="57" xfId="3" applyFont="1" applyBorder="1"/>
    <xf numFmtId="0" fontId="2" fillId="0" borderId="22" xfId="0" applyFont="1" applyBorder="1"/>
    <xf numFmtId="44" fontId="2" fillId="4" borderId="233" xfId="0" applyNumberFormat="1" applyFont="1" applyFill="1" applyBorder="1"/>
    <xf numFmtId="44" fontId="3" fillId="4" borderId="234" xfId="0" applyNumberFormat="1" applyFont="1" applyFill="1" applyBorder="1"/>
    <xf numFmtId="44" fontId="2" fillId="4" borderId="235" xfId="0" applyNumberFormat="1" applyFont="1" applyFill="1" applyBorder="1"/>
    <xf numFmtId="44" fontId="2" fillId="4" borderId="236" xfId="0" applyNumberFormat="1" applyFont="1" applyFill="1" applyBorder="1"/>
    <xf numFmtId="44" fontId="2" fillId="4" borderId="237" xfId="0" applyNumberFormat="1" applyFont="1" applyFill="1" applyBorder="1"/>
    <xf numFmtId="0" fontId="12" fillId="0" borderId="141" xfId="0" applyFont="1" applyBorder="1"/>
    <xf numFmtId="44" fontId="2" fillId="4" borderId="65" xfId="1" applyNumberFormat="1" applyFont="1" applyFill="1" applyBorder="1"/>
    <xf numFmtId="165" fontId="2" fillId="3" borderId="54" xfId="1" applyNumberFormat="1" applyFont="1" applyFill="1" applyBorder="1"/>
    <xf numFmtId="9" fontId="2" fillId="0" borderId="63" xfId="3" applyFont="1" applyBorder="1"/>
    <xf numFmtId="0" fontId="12" fillId="0" borderId="238" xfId="0" applyFont="1" applyFill="1" applyBorder="1"/>
    <xf numFmtId="44" fontId="2" fillId="6" borderId="68" xfId="1" applyNumberFormat="1" applyFont="1" applyFill="1" applyBorder="1"/>
    <xf numFmtId="44" fontId="2" fillId="0" borderId="239" xfId="3" applyNumberFormat="1" applyFont="1" applyFill="1" applyBorder="1"/>
    <xf numFmtId="9" fontId="2" fillId="0" borderId="143" xfId="3" applyFont="1" applyBorder="1"/>
    <xf numFmtId="9" fontId="2" fillId="0" borderId="166" xfId="3" applyFont="1" applyBorder="1"/>
    <xf numFmtId="44" fontId="2" fillId="4" borderId="68" xfId="1" applyNumberFormat="1" applyFont="1" applyFill="1" applyBorder="1"/>
    <xf numFmtId="43" fontId="2" fillId="6" borderId="54" xfId="0" applyNumberFormat="1" applyFont="1" applyFill="1" applyBorder="1"/>
    <xf numFmtId="2" fontId="12" fillId="6" borderId="71" xfId="0" applyNumberFormat="1" applyFont="1" applyFill="1" applyBorder="1"/>
    <xf numFmtId="2" fontId="13" fillId="6" borderId="158" xfId="0" applyNumberFormat="1" applyFont="1" applyFill="1" applyBorder="1"/>
    <xf numFmtId="44" fontId="4" fillId="7" borderId="119" xfId="0" applyNumberFormat="1" applyFont="1" applyFill="1" applyBorder="1"/>
    <xf numFmtId="43" fontId="2" fillId="0" borderId="0" xfId="0" applyNumberFormat="1" applyFont="1"/>
    <xf numFmtId="2" fontId="2" fillId="6" borderId="53" xfId="0" applyNumberFormat="1" applyFont="1" applyFill="1" applyBorder="1"/>
    <xf numFmtId="1" fontId="4" fillId="0" borderId="105" xfId="0" applyNumberFormat="1" applyFont="1" applyFill="1" applyBorder="1" applyAlignment="1">
      <alignment horizontal="right"/>
    </xf>
    <xf numFmtId="0" fontId="3" fillId="0" borderId="74" xfId="0" applyFont="1" applyFill="1" applyBorder="1"/>
    <xf numFmtId="0" fontId="2" fillId="0" borderId="75" xfId="0" applyFont="1" applyFill="1" applyBorder="1"/>
    <xf numFmtId="0" fontId="2" fillId="3" borderId="107" xfId="0" applyFont="1" applyFill="1" applyBorder="1"/>
    <xf numFmtId="0" fontId="2" fillId="0" borderId="219" xfId="0" applyFont="1" applyFill="1" applyBorder="1"/>
    <xf numFmtId="165" fontId="2" fillId="3" borderId="53" xfId="0" applyNumberFormat="1" applyFont="1" applyFill="1" applyBorder="1"/>
    <xf numFmtId="0" fontId="2" fillId="4" borderId="137" xfId="0" applyFont="1" applyFill="1" applyBorder="1"/>
    <xf numFmtId="44" fontId="2" fillId="0" borderId="28" xfId="0" applyNumberFormat="1" applyFont="1" applyBorder="1" applyAlignment="1">
      <alignment wrapText="1"/>
    </xf>
    <xf numFmtId="44" fontId="2" fillId="2" borderId="28" xfId="0" applyNumberFormat="1" applyFont="1" applyFill="1" applyBorder="1" applyAlignment="1">
      <alignment wrapText="1"/>
    </xf>
    <xf numFmtId="44" fontId="2" fillId="4" borderId="29" xfId="0" applyNumberFormat="1" applyFont="1" applyFill="1" applyBorder="1" applyAlignment="1"/>
    <xf numFmtId="44" fontId="2" fillId="4" borderId="32" xfId="0" applyNumberFormat="1" applyFont="1" applyFill="1" applyBorder="1" applyAlignment="1"/>
    <xf numFmtId="0" fontId="16" fillId="0" borderId="0" xfId="0" applyFont="1" applyAlignment="1">
      <alignment vertical="center"/>
    </xf>
    <xf numFmtId="0" fontId="2" fillId="0" borderId="30" xfId="0" applyFont="1" applyBorder="1" applyAlignment="1">
      <alignment horizontal="right"/>
    </xf>
    <xf numFmtId="44" fontId="2" fillId="2" borderId="1" xfId="0" applyNumberFormat="1" applyFont="1" applyFill="1" applyBorder="1" applyAlignment="1">
      <alignment horizontal="center" wrapText="1"/>
    </xf>
    <xf numFmtId="2" fontId="2" fillId="6" borderId="182" xfId="0" applyNumberFormat="1" applyFont="1" applyFill="1" applyBorder="1"/>
    <xf numFmtId="2" fontId="2" fillId="6" borderId="181" xfId="0" applyNumberFormat="1" applyFont="1" applyFill="1" applyBorder="1"/>
    <xf numFmtId="2" fontId="2" fillId="6" borderId="183" xfId="0" applyNumberFormat="1" applyFont="1" applyFill="1" applyBorder="1"/>
    <xf numFmtId="0" fontId="2" fillId="0" borderId="0" xfId="0" applyFont="1" applyBorder="1"/>
    <xf numFmtId="0" fontId="3" fillId="10" borderId="24" xfId="0" applyFont="1" applyFill="1" applyBorder="1" applyAlignment="1">
      <alignment horizontal="right"/>
    </xf>
    <xf numFmtId="0" fontId="3" fillId="10" borderId="4" xfId="0" applyFont="1" applyFill="1" applyBorder="1"/>
    <xf numFmtId="0" fontId="3" fillId="10" borderId="63" xfId="0" applyFont="1" applyFill="1" applyBorder="1"/>
    <xf numFmtId="2" fontId="4" fillId="6" borderId="62" xfId="0" applyNumberFormat="1" applyFont="1" applyFill="1" applyBorder="1"/>
    <xf numFmtId="0" fontId="7" fillId="8" borderId="101" xfId="0" applyFont="1" applyFill="1" applyBorder="1" applyAlignment="1">
      <alignment horizontal="center" vertical="center"/>
    </xf>
    <xf numFmtId="0" fontId="7" fillId="8" borderId="128" xfId="0" applyFont="1" applyFill="1" applyBorder="1" applyAlignment="1">
      <alignment horizontal="center" vertical="center"/>
    </xf>
    <xf numFmtId="0" fontId="7" fillId="8" borderId="129" xfId="0" applyFont="1" applyFill="1" applyBorder="1" applyAlignment="1">
      <alignment horizontal="center" vertical="center"/>
    </xf>
    <xf numFmtId="0" fontId="6" fillId="9" borderId="137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11" fillId="4" borderId="149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104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191" xfId="0" applyFont="1" applyFill="1" applyBorder="1" applyAlignment="1">
      <alignment horizontal="center" vertical="center" wrapText="1"/>
    </xf>
    <xf numFmtId="0" fontId="11" fillId="4" borderId="192" xfId="0" applyFont="1" applyFill="1" applyBorder="1" applyAlignment="1">
      <alignment horizontal="center" vertical="center" wrapText="1"/>
    </xf>
    <xf numFmtId="0" fontId="11" fillId="4" borderId="193" xfId="0" applyFont="1" applyFill="1" applyBorder="1" applyAlignment="1">
      <alignment horizontal="center" vertical="center" wrapText="1"/>
    </xf>
    <xf numFmtId="0" fontId="11" fillId="4" borderId="148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150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00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e O'Brien" id="{C1DD5D61-98B5-4D6B-A60B-31713C1E2227}" userId="S::kobrien@prismlit.com::f9808ad7-e1b1-4b5c-87ed-dbc0cd36fac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1-03-05T18:01:00.81" personId="{C1DD5D61-98B5-4D6B-A60B-31713C1E2227}" id="{EB2052E2-25D8-4251-9B76-0D8696ED49A8}">
    <text>Assumed ALL responsive documents reviewed in 2nd Pass.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3E7F-C02E-4698-948B-26590924909E}">
  <dimension ref="A1:H14"/>
  <sheetViews>
    <sheetView tabSelected="1" workbookViewId="0">
      <selection activeCell="D15" sqref="D15"/>
    </sheetView>
  </sheetViews>
  <sheetFormatPr defaultColWidth="8.88671875" defaultRowHeight="13.8" x14ac:dyDescent="0.25"/>
  <cols>
    <col min="1" max="1" width="22.88671875" style="4" customWidth="1"/>
    <col min="2" max="4" width="17.77734375" style="12" customWidth="1"/>
    <col min="5" max="5" width="17.77734375" style="4" customWidth="1"/>
    <col min="6" max="6" width="3.6640625" style="4" customWidth="1"/>
    <col min="7" max="7" width="34.109375" style="4" customWidth="1"/>
    <col min="8" max="8" width="12.21875" style="4" customWidth="1"/>
    <col min="9" max="16384" width="8.88671875" style="4"/>
  </cols>
  <sheetData>
    <row r="1" spans="1:8" ht="23.4" customHeight="1" thickBot="1" x14ac:dyDescent="0.3">
      <c r="A1" s="596" t="s">
        <v>41</v>
      </c>
      <c r="B1" s="597"/>
      <c r="C1" s="597"/>
      <c r="D1" s="597"/>
      <c r="E1" s="598"/>
      <c r="G1" s="599" t="s">
        <v>161</v>
      </c>
      <c r="H1" s="600"/>
    </row>
    <row r="2" spans="1:8" ht="33.6" customHeight="1" thickBot="1" x14ac:dyDescent="0.3">
      <c r="A2" s="261"/>
      <c r="B2" s="259" t="s">
        <v>42</v>
      </c>
      <c r="C2" s="259" t="s">
        <v>94</v>
      </c>
      <c r="D2" s="260" t="s">
        <v>95</v>
      </c>
      <c r="E2" s="262" t="s">
        <v>40</v>
      </c>
      <c r="G2" s="302" t="s">
        <v>160</v>
      </c>
      <c r="H2" s="303" t="s">
        <v>159</v>
      </c>
    </row>
    <row r="3" spans="1:8" ht="33.6" customHeight="1" thickBot="1" x14ac:dyDescent="0.3">
      <c r="A3" s="384" t="s">
        <v>98</v>
      </c>
      <c r="B3" s="385">
        <f>COLLECTION!B132</f>
        <v>7878</v>
      </c>
      <c r="C3" s="385">
        <f>PROCESSING_HOSTING!B63</f>
        <v>8442.5036425531907</v>
      </c>
      <c r="D3" s="386">
        <f>REVIEW_PRODUCTION!B55</f>
        <v>30989.188777672734</v>
      </c>
      <c r="E3" s="387">
        <f>SUM(B3:D3)</f>
        <v>47309.692420225925</v>
      </c>
      <c r="G3" s="304" t="s">
        <v>179</v>
      </c>
      <c r="H3" s="305">
        <v>1</v>
      </c>
    </row>
    <row r="4" spans="1:8" ht="27" customHeight="1" x14ac:dyDescent="0.25">
      <c r="A4" s="580" t="s">
        <v>96</v>
      </c>
      <c r="B4" s="581">
        <f>COLLECTION!B17</f>
        <v>750</v>
      </c>
      <c r="C4" s="582">
        <v>8442.5036425531907</v>
      </c>
      <c r="D4" s="582">
        <f>REVIEW_PRODUCTION!B55</f>
        <v>30989.188777672734</v>
      </c>
      <c r="E4" s="583">
        <f>SUM(B4:D4)</f>
        <v>40181.692420225925</v>
      </c>
      <c r="G4" s="304" t="s">
        <v>158</v>
      </c>
      <c r="H4" s="305">
        <v>10</v>
      </c>
    </row>
    <row r="5" spans="1:8" ht="27" customHeight="1" x14ac:dyDescent="0.25">
      <c r="A5" s="389" t="s">
        <v>37</v>
      </c>
      <c r="B5" s="388">
        <f>COLLECTION!B32</f>
        <v>28</v>
      </c>
      <c r="C5" s="587" t="s">
        <v>183</v>
      </c>
      <c r="D5" s="587" t="s">
        <v>183</v>
      </c>
      <c r="E5" s="390">
        <f t="shared" ref="E5:E11" si="0">SUM(B5:D5)</f>
        <v>28</v>
      </c>
      <c r="G5" s="304" t="s">
        <v>182</v>
      </c>
      <c r="H5" s="305">
        <f>REVIEW_PRODUCTION!B4</f>
        <v>4200</v>
      </c>
    </row>
    <row r="6" spans="1:8" ht="27" customHeight="1" x14ac:dyDescent="0.25">
      <c r="A6" s="542" t="s">
        <v>36</v>
      </c>
      <c r="B6" s="388">
        <f>COLLECTION!B49</f>
        <v>600</v>
      </c>
      <c r="C6" s="587" t="s">
        <v>183</v>
      </c>
      <c r="D6" s="587" t="s">
        <v>183</v>
      </c>
      <c r="E6" s="390">
        <f t="shared" si="0"/>
        <v>600</v>
      </c>
      <c r="G6" s="304" t="s">
        <v>176</v>
      </c>
      <c r="H6" s="586" t="s">
        <v>177</v>
      </c>
    </row>
    <row r="7" spans="1:8" ht="27" customHeight="1" x14ac:dyDescent="0.25">
      <c r="A7" s="389" t="s">
        <v>35</v>
      </c>
      <c r="B7" s="388">
        <f>COLLECTION!B66</f>
        <v>1150</v>
      </c>
      <c r="C7" s="587" t="s">
        <v>183</v>
      </c>
      <c r="D7" s="587" t="s">
        <v>183</v>
      </c>
      <c r="E7" s="390">
        <f t="shared" si="0"/>
        <v>1150</v>
      </c>
      <c r="G7" s="304" t="s">
        <v>178</v>
      </c>
      <c r="H7" s="147">
        <v>1</v>
      </c>
    </row>
    <row r="8" spans="1:8" ht="27" customHeight="1" x14ac:dyDescent="0.25">
      <c r="A8" s="389" t="s">
        <v>38</v>
      </c>
      <c r="B8" s="388">
        <f>COLLECTION!B80</f>
        <v>500</v>
      </c>
      <c r="C8" s="587" t="s">
        <v>183</v>
      </c>
      <c r="D8" s="587" t="s">
        <v>183</v>
      </c>
      <c r="E8" s="390">
        <f t="shared" si="0"/>
        <v>500</v>
      </c>
      <c r="G8" s="304" t="s">
        <v>180</v>
      </c>
      <c r="H8" s="147">
        <v>20</v>
      </c>
    </row>
    <row r="9" spans="1:8" ht="27" customHeight="1" x14ac:dyDescent="0.25">
      <c r="A9" s="389" t="s">
        <v>39</v>
      </c>
      <c r="B9" s="388">
        <f>COLLECTION!B97</f>
        <v>3500</v>
      </c>
      <c r="C9" s="587" t="s">
        <v>183</v>
      </c>
      <c r="D9" s="587" t="s">
        <v>183</v>
      </c>
      <c r="E9" s="390">
        <f t="shared" si="0"/>
        <v>3500</v>
      </c>
      <c r="G9" s="304" t="s">
        <v>181</v>
      </c>
      <c r="H9" s="147">
        <v>4</v>
      </c>
    </row>
    <row r="10" spans="1:8" ht="27" customHeight="1" x14ac:dyDescent="0.25">
      <c r="A10" s="389" t="s">
        <v>97</v>
      </c>
      <c r="B10" s="388">
        <f>COLLECTION!B114</f>
        <v>750</v>
      </c>
      <c r="C10" s="587" t="s">
        <v>183</v>
      </c>
      <c r="D10" s="587" t="s">
        <v>183</v>
      </c>
      <c r="E10" s="390">
        <f t="shared" si="0"/>
        <v>750</v>
      </c>
      <c r="G10" s="304"/>
      <c r="H10" s="147"/>
    </row>
    <row r="11" spans="1:8" ht="27" customHeight="1" thickBot="1" x14ac:dyDescent="0.3">
      <c r="A11" s="391" t="s">
        <v>99</v>
      </c>
      <c r="B11" s="392">
        <f>COLLECTION!B131</f>
        <v>600</v>
      </c>
      <c r="C11" s="587" t="s">
        <v>183</v>
      </c>
      <c r="D11" s="587" t="s">
        <v>183</v>
      </c>
      <c r="E11" s="584">
        <f t="shared" si="0"/>
        <v>600</v>
      </c>
      <c r="G11" s="306"/>
      <c r="H11" s="31"/>
    </row>
    <row r="13" spans="1:8" x14ac:dyDescent="0.25">
      <c r="B13" s="13"/>
    </row>
    <row r="14" spans="1:8" x14ac:dyDescent="0.25">
      <c r="G14" s="585"/>
    </row>
  </sheetData>
  <mergeCells count="2">
    <mergeCell ref="A1:E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3C09-8A92-48F7-A6BD-4439E061F887}">
  <dimension ref="A1:G205"/>
  <sheetViews>
    <sheetView workbookViewId="0">
      <selection activeCell="A118" sqref="A118"/>
    </sheetView>
  </sheetViews>
  <sheetFormatPr defaultRowHeight="14.4" x14ac:dyDescent="0.3"/>
  <cols>
    <col min="1" max="1" width="54.33203125" bestFit="1" customWidth="1"/>
    <col min="2" max="2" width="19.5546875" customWidth="1"/>
    <col min="3" max="3" width="12.109375" style="4" customWidth="1"/>
    <col min="4" max="5" width="11.21875" style="4" bestFit="1" customWidth="1"/>
    <col min="6" max="6" width="4.5546875" style="21" customWidth="1"/>
    <col min="7" max="7" width="45.109375" bestFit="1" customWidth="1"/>
  </cols>
  <sheetData>
    <row r="1" spans="1:7" ht="28.8" customHeight="1" thickBot="1" x14ac:dyDescent="0.35">
      <c r="A1" s="116" t="s">
        <v>0</v>
      </c>
      <c r="B1" s="117"/>
      <c r="C1" s="117"/>
      <c r="D1" s="117"/>
      <c r="E1" s="118"/>
      <c r="F1" s="24"/>
      <c r="G1" s="24"/>
    </row>
    <row r="2" spans="1:7" ht="57" customHeight="1" thickBot="1" x14ac:dyDescent="0.35">
      <c r="A2" s="297" t="s">
        <v>157</v>
      </c>
      <c r="B2" s="295"/>
      <c r="C2" s="295"/>
      <c r="D2" s="295"/>
      <c r="E2" s="296"/>
      <c r="F2" s="24"/>
      <c r="G2" s="24"/>
    </row>
    <row r="3" spans="1:7" ht="19.2" customHeight="1" thickBot="1" x14ac:dyDescent="0.35">
      <c r="A3" s="347" t="s">
        <v>129</v>
      </c>
      <c r="B3" s="143" t="s">
        <v>5</v>
      </c>
      <c r="C3" s="348" t="s">
        <v>2</v>
      </c>
      <c r="D3" s="293" t="s">
        <v>3</v>
      </c>
      <c r="E3" s="294" t="s">
        <v>4</v>
      </c>
      <c r="F3" s="24"/>
      <c r="G3" s="196"/>
    </row>
    <row r="4" spans="1:7" ht="33.6" customHeight="1" thickBot="1" x14ac:dyDescent="0.35">
      <c r="A4" s="102" t="s">
        <v>186</v>
      </c>
      <c r="B4" s="332" t="s">
        <v>104</v>
      </c>
      <c r="C4" s="601" t="s">
        <v>103</v>
      </c>
      <c r="D4" s="602"/>
      <c r="E4" s="603"/>
    </row>
    <row r="5" spans="1:7" x14ac:dyDescent="0.3">
      <c r="A5" s="73" t="s">
        <v>1</v>
      </c>
      <c r="B5" s="74"/>
      <c r="C5" s="75"/>
      <c r="D5" s="76"/>
      <c r="E5" s="77"/>
    </row>
    <row r="6" spans="1:7" x14ac:dyDescent="0.3">
      <c r="A6" s="43" t="s">
        <v>12</v>
      </c>
      <c r="B6" s="52"/>
      <c r="C6" s="45">
        <v>400</v>
      </c>
      <c r="D6" s="34">
        <v>500</v>
      </c>
      <c r="E6" s="29">
        <v>600</v>
      </c>
    </row>
    <row r="7" spans="1:7" ht="15" thickBot="1" x14ac:dyDescent="0.35">
      <c r="A7" s="44" t="s">
        <v>107</v>
      </c>
      <c r="B7" s="85">
        <f>B5*B6</f>
        <v>0</v>
      </c>
      <c r="C7" s="46"/>
      <c r="D7" s="32"/>
      <c r="E7" s="33"/>
    </row>
    <row r="8" spans="1:7" x14ac:dyDescent="0.3">
      <c r="A8" s="42" t="s">
        <v>19</v>
      </c>
      <c r="B8" s="51">
        <v>1</v>
      </c>
      <c r="C8" s="47"/>
      <c r="D8" s="35"/>
      <c r="E8" s="36"/>
    </row>
    <row r="9" spans="1:7" x14ac:dyDescent="0.3">
      <c r="A9" s="43" t="s">
        <v>13</v>
      </c>
      <c r="B9" s="52">
        <v>750</v>
      </c>
      <c r="C9" s="45">
        <v>500</v>
      </c>
      <c r="D9" s="34">
        <v>750</v>
      </c>
      <c r="E9" s="29">
        <v>1000</v>
      </c>
    </row>
    <row r="10" spans="1:7" ht="15" thickBot="1" x14ac:dyDescent="0.35">
      <c r="A10" s="44" t="s">
        <v>108</v>
      </c>
      <c r="B10" s="85">
        <f>B8*B9</f>
        <v>750</v>
      </c>
      <c r="C10" s="46"/>
      <c r="D10" s="32"/>
      <c r="E10" s="33"/>
    </row>
    <row r="11" spans="1:7" x14ac:dyDescent="0.3">
      <c r="A11" s="42" t="s">
        <v>6</v>
      </c>
      <c r="B11" s="51"/>
      <c r="C11" s="47"/>
      <c r="D11" s="35"/>
      <c r="E11" s="36"/>
    </row>
    <row r="12" spans="1:7" x14ac:dyDescent="0.3">
      <c r="A12" s="43" t="s">
        <v>8</v>
      </c>
      <c r="B12" s="53"/>
      <c r="C12" s="49">
        <v>200</v>
      </c>
      <c r="D12" s="34">
        <v>250</v>
      </c>
      <c r="E12" s="38">
        <v>300</v>
      </c>
    </row>
    <row r="13" spans="1:7" ht="18" customHeight="1" thickBot="1" x14ac:dyDescent="0.35">
      <c r="A13" s="44" t="s">
        <v>109</v>
      </c>
      <c r="B13" s="85">
        <f>B11*B12</f>
        <v>0</v>
      </c>
      <c r="C13" s="50"/>
      <c r="D13" s="39"/>
      <c r="E13" s="40"/>
    </row>
    <row r="14" spans="1:7" x14ac:dyDescent="0.3">
      <c r="A14" s="42" t="s">
        <v>7</v>
      </c>
      <c r="B14" s="51"/>
      <c r="C14" s="47"/>
      <c r="D14" s="35"/>
      <c r="E14" s="36"/>
    </row>
    <row r="15" spans="1:7" x14ac:dyDescent="0.3">
      <c r="A15" s="43" t="s">
        <v>9</v>
      </c>
      <c r="B15" s="52"/>
      <c r="C15" s="49">
        <v>200</v>
      </c>
      <c r="D15" s="34">
        <v>250</v>
      </c>
      <c r="E15" s="38">
        <v>300</v>
      </c>
    </row>
    <row r="16" spans="1:7" ht="15" thickBot="1" x14ac:dyDescent="0.35">
      <c r="A16" s="78" t="s">
        <v>110</v>
      </c>
      <c r="B16" s="79">
        <f>B14*B15</f>
        <v>0</v>
      </c>
      <c r="C16" s="80"/>
      <c r="D16" s="81"/>
      <c r="E16" s="82"/>
    </row>
    <row r="17" spans="1:5" ht="21.6" customHeight="1" thickTop="1" thickBot="1" x14ac:dyDescent="0.35">
      <c r="A17" s="41" t="s">
        <v>123</v>
      </c>
      <c r="B17" s="112">
        <f>B7+B10+B13+B16</f>
        <v>750</v>
      </c>
    </row>
    <row r="18" spans="1:5" ht="18.600000000000001" customHeight="1" thickTop="1" x14ac:dyDescent="0.3">
      <c r="A18" s="25"/>
      <c r="B18" s="26"/>
      <c r="C18" s="23"/>
      <c r="D18" s="23"/>
      <c r="E18" s="23"/>
    </row>
    <row r="19" spans="1:5" x14ac:dyDescent="0.3">
      <c r="A19" s="64"/>
      <c r="B19" s="64"/>
      <c r="C19" s="71"/>
      <c r="D19" s="71"/>
      <c r="E19" s="71"/>
    </row>
    <row r="20" spans="1:5" ht="20.399999999999999" customHeight="1" thickBot="1" x14ac:dyDescent="0.35">
      <c r="A20" s="343" t="s">
        <v>120</v>
      </c>
      <c r="B20" s="346" t="s">
        <v>5</v>
      </c>
      <c r="C20" s="345" t="s">
        <v>2</v>
      </c>
      <c r="D20" s="114" t="s">
        <v>3</v>
      </c>
      <c r="E20" s="115" t="s">
        <v>4</v>
      </c>
    </row>
    <row r="21" spans="1:5" ht="27" thickBot="1" x14ac:dyDescent="0.35">
      <c r="A21" s="102" t="s">
        <v>122</v>
      </c>
      <c r="B21" s="332" t="s">
        <v>104</v>
      </c>
      <c r="C21" s="601" t="s">
        <v>103</v>
      </c>
      <c r="D21" s="602"/>
      <c r="E21" s="603"/>
    </row>
    <row r="22" spans="1:5" x14ac:dyDescent="0.3">
      <c r="A22" s="87" t="s">
        <v>44</v>
      </c>
      <c r="B22" s="105">
        <v>1</v>
      </c>
      <c r="C22" s="93"/>
      <c r="D22" s="67"/>
      <c r="E22" s="67"/>
    </row>
    <row r="23" spans="1:5" x14ac:dyDescent="0.3">
      <c r="A23" s="88" t="s">
        <v>45</v>
      </c>
      <c r="B23" s="97">
        <v>2800</v>
      </c>
      <c r="C23" s="94">
        <v>2500</v>
      </c>
      <c r="D23" s="6">
        <v>2800</v>
      </c>
      <c r="E23" s="6">
        <v>3200</v>
      </c>
    </row>
    <row r="24" spans="1:5" x14ac:dyDescent="0.3">
      <c r="A24" s="89" t="s">
        <v>162</v>
      </c>
      <c r="B24" s="98">
        <f>B22*B23</f>
        <v>2800</v>
      </c>
      <c r="C24" s="95"/>
      <c r="D24" s="14"/>
      <c r="E24" s="14"/>
    </row>
    <row r="25" spans="1:5" x14ac:dyDescent="0.3">
      <c r="A25" s="90" t="s">
        <v>165</v>
      </c>
      <c r="B25" s="282">
        <v>47000</v>
      </c>
      <c r="C25" s="281">
        <v>42000</v>
      </c>
      <c r="D25" s="283">
        <v>47000</v>
      </c>
      <c r="E25" s="280">
        <v>50000</v>
      </c>
    </row>
    <row r="26" spans="1:5" x14ac:dyDescent="0.3">
      <c r="A26" s="344" t="s">
        <v>164</v>
      </c>
      <c r="B26" s="568">
        <f>IF(ISERROR(B24/B25),0,(B24/B25))</f>
        <v>5.9574468085106386E-2</v>
      </c>
      <c r="C26"/>
      <c r="D26"/>
      <c r="E26"/>
    </row>
    <row r="27" spans="1:5" ht="15" thickBot="1" x14ac:dyDescent="0.35">
      <c r="A27" s="279" t="s">
        <v>163</v>
      </c>
      <c r="B27" s="222">
        <v>0.01</v>
      </c>
      <c r="C27" s="278">
        <v>0.01</v>
      </c>
      <c r="D27" s="120">
        <v>0.01</v>
      </c>
      <c r="E27" s="119">
        <v>0.02</v>
      </c>
    </row>
    <row r="28" spans="1:5" ht="15" thickTop="1" x14ac:dyDescent="0.3">
      <c r="A28" s="91" t="s">
        <v>134</v>
      </c>
      <c r="B28" s="231">
        <f>B24*B27</f>
        <v>28</v>
      </c>
      <c r="C28"/>
      <c r="D28"/>
      <c r="E28"/>
    </row>
    <row r="29" spans="1:5" x14ac:dyDescent="0.3">
      <c r="A29" s="92" t="s">
        <v>132</v>
      </c>
      <c r="B29" s="100"/>
      <c r="C29" s="96"/>
      <c r="D29" s="22"/>
      <c r="E29" s="83"/>
    </row>
    <row r="30" spans="1:5" ht="15" thickBot="1" x14ac:dyDescent="0.35">
      <c r="A30" s="277" t="s">
        <v>46</v>
      </c>
      <c r="B30" s="222"/>
      <c r="C30" s="278">
        <v>250</v>
      </c>
      <c r="D30" s="119">
        <v>300</v>
      </c>
      <c r="E30" s="119">
        <v>500</v>
      </c>
    </row>
    <row r="31" spans="1:5" ht="15.6" thickTop="1" thickBot="1" x14ac:dyDescent="0.35">
      <c r="A31" s="234" t="s">
        <v>133</v>
      </c>
      <c r="B31" s="101">
        <f>B29*B30</f>
        <v>0</v>
      </c>
      <c r="C31" s="275"/>
      <c r="D31" s="276"/>
      <c r="E31" s="276"/>
    </row>
    <row r="32" spans="1:5" ht="15.6" thickTop="1" thickBot="1" x14ac:dyDescent="0.35">
      <c r="A32" s="110" t="s">
        <v>121</v>
      </c>
      <c r="B32" s="530">
        <f>B31+B28</f>
        <v>28</v>
      </c>
      <c r="C32" s="93"/>
      <c r="D32" s="67"/>
      <c r="E32" s="67"/>
    </row>
    <row r="33" spans="1:6" ht="15" thickTop="1" x14ac:dyDescent="0.3">
      <c r="A33" s="2"/>
      <c r="B33" s="226"/>
      <c r="C33" s="2"/>
      <c r="D33" s="2"/>
      <c r="E33" s="2"/>
    </row>
    <row r="34" spans="1:6" ht="15" thickBot="1" x14ac:dyDescent="0.35">
      <c r="A34" s="64"/>
      <c r="B34" s="64"/>
      <c r="C34" s="71"/>
      <c r="D34" s="71"/>
      <c r="E34" s="71"/>
    </row>
    <row r="35" spans="1:6" ht="27.6" customHeight="1" thickBot="1" x14ac:dyDescent="0.35">
      <c r="A35" s="336" t="s">
        <v>136</v>
      </c>
      <c r="B35" s="338" t="s">
        <v>5</v>
      </c>
      <c r="C35" s="335" t="s">
        <v>2</v>
      </c>
      <c r="D35" s="103" t="s">
        <v>3</v>
      </c>
      <c r="E35" s="104" t="s">
        <v>4</v>
      </c>
    </row>
    <row r="36" spans="1:6" ht="40.200000000000003" thickBot="1" x14ac:dyDescent="0.35">
      <c r="A36" s="102" t="s">
        <v>187</v>
      </c>
      <c r="B36" s="332" t="s">
        <v>104</v>
      </c>
      <c r="C36" s="601" t="s">
        <v>103</v>
      </c>
      <c r="D36" s="602"/>
      <c r="E36" s="603"/>
    </row>
    <row r="37" spans="1:6" x14ac:dyDescent="0.3">
      <c r="A37" s="73" t="s">
        <v>1</v>
      </c>
      <c r="B37" s="74"/>
      <c r="C37" s="75"/>
      <c r="D37" s="76"/>
      <c r="E37" s="77"/>
    </row>
    <row r="38" spans="1:6" x14ac:dyDescent="0.3">
      <c r="A38" s="43" t="s">
        <v>12</v>
      </c>
      <c r="B38" s="52"/>
      <c r="C38" s="45">
        <v>400</v>
      </c>
      <c r="D38" s="34">
        <v>500</v>
      </c>
      <c r="E38" s="29">
        <v>600</v>
      </c>
      <c r="F38"/>
    </row>
    <row r="39" spans="1:6" ht="15" thickBot="1" x14ac:dyDescent="0.35">
      <c r="A39" s="44" t="s">
        <v>107</v>
      </c>
      <c r="B39" s="85">
        <f>B37*B38</f>
        <v>0</v>
      </c>
      <c r="C39" s="46"/>
      <c r="D39" s="32"/>
      <c r="E39" s="33"/>
    </row>
    <row r="40" spans="1:6" x14ac:dyDescent="0.3">
      <c r="A40" s="42" t="s">
        <v>19</v>
      </c>
      <c r="B40" s="51">
        <v>1</v>
      </c>
      <c r="C40" s="47"/>
      <c r="D40" s="35"/>
      <c r="E40" s="36"/>
    </row>
    <row r="41" spans="1:6" x14ac:dyDescent="0.3">
      <c r="A41" s="43" t="s">
        <v>13</v>
      </c>
      <c r="B41" s="52">
        <v>600</v>
      </c>
      <c r="C41" s="48">
        <v>500</v>
      </c>
      <c r="D41" s="34">
        <v>600</v>
      </c>
      <c r="E41" s="37">
        <v>750</v>
      </c>
    </row>
    <row r="42" spans="1:6" ht="15" thickBot="1" x14ac:dyDescent="0.35">
      <c r="A42" s="44" t="s">
        <v>108</v>
      </c>
      <c r="B42" s="85">
        <f>B40*B41</f>
        <v>600</v>
      </c>
      <c r="C42" s="46"/>
      <c r="D42" s="32"/>
      <c r="E42" s="33"/>
    </row>
    <row r="43" spans="1:6" x14ac:dyDescent="0.3">
      <c r="A43" s="42" t="s">
        <v>6</v>
      </c>
      <c r="B43" s="51"/>
      <c r="C43" s="47"/>
      <c r="D43" s="35"/>
      <c r="E43" s="36"/>
    </row>
    <row r="44" spans="1:6" x14ac:dyDescent="0.3">
      <c r="A44" s="43" t="s">
        <v>8</v>
      </c>
      <c r="B44" s="52"/>
      <c r="C44" s="49">
        <v>200</v>
      </c>
      <c r="D44" s="34">
        <v>250</v>
      </c>
      <c r="E44" s="38">
        <v>300</v>
      </c>
    </row>
    <row r="45" spans="1:6" ht="15" thickBot="1" x14ac:dyDescent="0.35">
      <c r="A45" s="44" t="s">
        <v>109</v>
      </c>
      <c r="B45" s="85">
        <f>B43*B44</f>
        <v>0</v>
      </c>
      <c r="C45" s="50"/>
      <c r="D45" s="39"/>
      <c r="E45" s="40"/>
    </row>
    <row r="46" spans="1:6" x14ac:dyDescent="0.3">
      <c r="A46" s="42" t="s">
        <v>7</v>
      </c>
      <c r="B46" s="51">
        <v>0</v>
      </c>
      <c r="C46" s="47"/>
      <c r="D46" s="35"/>
      <c r="E46" s="36"/>
    </row>
    <row r="47" spans="1:6" x14ac:dyDescent="0.3">
      <c r="A47" s="43" t="s">
        <v>9</v>
      </c>
      <c r="B47" s="52"/>
      <c r="C47" s="49">
        <v>200</v>
      </c>
      <c r="D47" s="34">
        <v>250</v>
      </c>
      <c r="E47" s="38">
        <v>300</v>
      </c>
    </row>
    <row r="48" spans="1:6" ht="15" thickBot="1" x14ac:dyDescent="0.35">
      <c r="A48" s="44" t="s">
        <v>110</v>
      </c>
      <c r="B48" s="85">
        <f>B46*B47</f>
        <v>0</v>
      </c>
      <c r="C48" s="254"/>
      <c r="D48" s="81"/>
      <c r="E48" s="82"/>
    </row>
    <row r="49" spans="1:5" ht="16.8" thickTop="1" thickBot="1" x14ac:dyDescent="0.35">
      <c r="A49" s="339" t="s">
        <v>125</v>
      </c>
      <c r="B49" s="112">
        <f>B39+B42+B45+B48</f>
        <v>600</v>
      </c>
    </row>
    <row r="50" spans="1:5" ht="15" thickTop="1" x14ac:dyDescent="0.3">
      <c r="A50" s="2"/>
      <c r="B50" s="226"/>
      <c r="C50" s="2"/>
      <c r="D50" s="2"/>
      <c r="E50" s="2"/>
    </row>
    <row r="51" spans="1:5" s="21" customFormat="1" ht="15" thickBot="1" x14ac:dyDescent="0.35">
      <c r="A51" s="64"/>
      <c r="B51" s="64"/>
      <c r="C51" s="71"/>
      <c r="D51" s="71"/>
      <c r="E51" s="71"/>
    </row>
    <row r="52" spans="1:5" ht="19.2" customHeight="1" thickBot="1" x14ac:dyDescent="0.35">
      <c r="A52" s="336" t="s">
        <v>139</v>
      </c>
      <c r="B52" s="338" t="s">
        <v>5</v>
      </c>
      <c r="C52" s="335" t="s">
        <v>2</v>
      </c>
      <c r="D52" s="103" t="s">
        <v>3</v>
      </c>
      <c r="E52" s="104" t="s">
        <v>4</v>
      </c>
    </row>
    <row r="53" spans="1:5" ht="31.8" customHeight="1" thickBot="1" x14ac:dyDescent="0.35">
      <c r="A53" s="393" t="s">
        <v>188</v>
      </c>
      <c r="B53" s="332" t="s">
        <v>104</v>
      </c>
      <c r="C53" s="601" t="s">
        <v>103</v>
      </c>
      <c r="D53" s="602"/>
      <c r="E53" s="603"/>
    </row>
    <row r="54" spans="1:5" s="21" customFormat="1" x14ac:dyDescent="0.3">
      <c r="A54" s="73" t="s">
        <v>1</v>
      </c>
      <c r="B54" s="74"/>
      <c r="C54" s="75"/>
      <c r="D54" s="76"/>
      <c r="E54" s="77"/>
    </row>
    <row r="55" spans="1:5" ht="15" thickBot="1" x14ac:dyDescent="0.35">
      <c r="A55" s="165" t="s">
        <v>12</v>
      </c>
      <c r="B55" s="187"/>
      <c r="C55" s="45">
        <v>400</v>
      </c>
      <c r="D55" s="34">
        <v>500</v>
      </c>
      <c r="E55" s="29">
        <v>600</v>
      </c>
    </row>
    <row r="56" spans="1:5" ht="15.6" thickTop="1" thickBot="1" x14ac:dyDescent="0.35">
      <c r="A56" s="269" t="s">
        <v>107</v>
      </c>
      <c r="B56" s="99">
        <f>B54*B55</f>
        <v>0</v>
      </c>
      <c r="C56" s="46"/>
      <c r="D56" s="32"/>
      <c r="E56" s="33"/>
    </row>
    <row r="57" spans="1:5" x14ac:dyDescent="0.3">
      <c r="A57" s="42" t="s">
        <v>19</v>
      </c>
      <c r="B57" s="51">
        <v>1</v>
      </c>
      <c r="C57" s="47"/>
      <c r="D57" s="35"/>
      <c r="E57" s="36"/>
    </row>
    <row r="58" spans="1:5" ht="15" thickBot="1" x14ac:dyDescent="0.35">
      <c r="A58" s="165" t="s">
        <v>13</v>
      </c>
      <c r="B58" s="187">
        <v>1150</v>
      </c>
      <c r="C58" s="48">
        <v>800</v>
      </c>
      <c r="D58" s="34">
        <v>1150</v>
      </c>
      <c r="E58" s="37">
        <v>1500</v>
      </c>
    </row>
    <row r="59" spans="1:5" ht="15.6" thickTop="1" thickBot="1" x14ac:dyDescent="0.35">
      <c r="A59" s="269" t="s">
        <v>108</v>
      </c>
      <c r="B59" s="99">
        <f>B57*B58</f>
        <v>1150</v>
      </c>
      <c r="C59" s="46"/>
      <c r="D59" s="32"/>
      <c r="E59" s="33"/>
    </row>
    <row r="60" spans="1:5" x14ac:dyDescent="0.3">
      <c r="A60" s="42" t="s">
        <v>6</v>
      </c>
      <c r="B60" s="51"/>
      <c r="C60" s="47"/>
      <c r="D60" s="35"/>
      <c r="E60" s="36"/>
    </row>
    <row r="61" spans="1:5" ht="15" thickBot="1" x14ac:dyDescent="0.35">
      <c r="A61" s="165" t="s">
        <v>8</v>
      </c>
      <c r="B61" s="187"/>
      <c r="C61" s="49">
        <v>200</v>
      </c>
      <c r="D61" s="34">
        <v>250</v>
      </c>
      <c r="E61" s="38">
        <v>300</v>
      </c>
    </row>
    <row r="62" spans="1:5" ht="15.6" thickTop="1" thickBot="1" x14ac:dyDescent="0.35">
      <c r="A62" s="269" t="s">
        <v>109</v>
      </c>
      <c r="B62" s="99">
        <f>B60*B61</f>
        <v>0</v>
      </c>
      <c r="C62" s="50"/>
      <c r="D62" s="39"/>
      <c r="E62" s="40"/>
    </row>
    <row r="63" spans="1:5" x14ac:dyDescent="0.3">
      <c r="A63" s="42" t="s">
        <v>7</v>
      </c>
      <c r="B63" s="51"/>
      <c r="C63" s="47"/>
      <c r="D63" s="35"/>
      <c r="E63" s="36"/>
    </row>
    <row r="64" spans="1:5" ht="15" thickBot="1" x14ac:dyDescent="0.35">
      <c r="A64" s="165" t="s">
        <v>9</v>
      </c>
      <c r="B64" s="187"/>
      <c r="C64" s="49">
        <v>200</v>
      </c>
      <c r="D64" s="34">
        <v>250</v>
      </c>
      <c r="E64" s="38">
        <v>300</v>
      </c>
    </row>
    <row r="65" spans="1:5" ht="15.6" thickTop="1" thickBot="1" x14ac:dyDescent="0.35">
      <c r="A65" s="273" t="s">
        <v>110</v>
      </c>
      <c r="B65" s="101">
        <f>B63*B64</f>
        <v>0</v>
      </c>
      <c r="C65" s="80"/>
      <c r="D65" s="81"/>
      <c r="E65" s="82"/>
    </row>
    <row r="66" spans="1:5" ht="16.8" thickTop="1" thickBot="1" x14ac:dyDescent="0.35">
      <c r="A66" s="253" t="s">
        <v>138</v>
      </c>
      <c r="B66" s="252">
        <f>B56+B59+B62+B65</f>
        <v>1150</v>
      </c>
    </row>
    <row r="67" spans="1:5" ht="16.2" thickTop="1" x14ac:dyDescent="0.3">
      <c r="A67" s="25"/>
      <c r="B67" s="26"/>
      <c r="C67" s="23"/>
      <c r="D67" s="23"/>
      <c r="E67" s="23"/>
    </row>
    <row r="68" spans="1:5" ht="15" thickBot="1" x14ac:dyDescent="0.35">
      <c r="A68" s="64"/>
      <c r="B68" s="64"/>
      <c r="C68" s="64"/>
      <c r="D68" s="64"/>
      <c r="E68" s="64"/>
    </row>
    <row r="69" spans="1:5" ht="21" customHeight="1" thickBot="1" x14ac:dyDescent="0.35">
      <c r="A69" s="141" t="s">
        <v>135</v>
      </c>
      <c r="B69" s="143" t="s">
        <v>5</v>
      </c>
      <c r="C69" s="341" t="s">
        <v>2</v>
      </c>
      <c r="D69" s="107" t="s">
        <v>3</v>
      </c>
      <c r="E69" s="108" t="s">
        <v>4</v>
      </c>
    </row>
    <row r="70" spans="1:5" ht="40.200000000000003" thickBot="1" x14ac:dyDescent="0.35">
      <c r="A70" s="340" t="s">
        <v>189</v>
      </c>
      <c r="B70" s="342" t="s">
        <v>104</v>
      </c>
      <c r="C70" s="604" t="s">
        <v>103</v>
      </c>
      <c r="D70" s="605"/>
      <c r="E70" s="606"/>
    </row>
    <row r="71" spans="1:5" x14ac:dyDescent="0.3">
      <c r="A71" s="73" t="s">
        <v>1</v>
      </c>
      <c r="B71" s="74">
        <v>1</v>
      </c>
      <c r="C71" s="45"/>
      <c r="D71" s="34"/>
      <c r="E71" s="29"/>
    </row>
    <row r="72" spans="1:5" x14ac:dyDescent="0.3">
      <c r="A72" s="43" t="s">
        <v>12</v>
      </c>
      <c r="B72" s="52">
        <v>500</v>
      </c>
      <c r="C72" s="45">
        <v>400</v>
      </c>
      <c r="D72" s="34">
        <v>500</v>
      </c>
      <c r="E72" s="29">
        <v>600</v>
      </c>
    </row>
    <row r="73" spans="1:5" ht="15" thickBot="1" x14ac:dyDescent="0.35">
      <c r="A73" s="44" t="s">
        <v>107</v>
      </c>
      <c r="B73" s="85">
        <f>B71*B72</f>
        <v>500</v>
      </c>
      <c r="C73" s="46"/>
      <c r="D73" s="32"/>
      <c r="E73" s="33"/>
    </row>
    <row r="74" spans="1:5" x14ac:dyDescent="0.3">
      <c r="A74" s="42" t="s">
        <v>6</v>
      </c>
      <c r="B74" s="51"/>
      <c r="C74" s="47"/>
      <c r="D74" s="35"/>
      <c r="E74" s="36"/>
    </row>
    <row r="75" spans="1:5" x14ac:dyDescent="0.3">
      <c r="A75" s="43" t="s">
        <v>8</v>
      </c>
      <c r="B75" s="52"/>
      <c r="C75" s="49">
        <v>200</v>
      </c>
      <c r="D75" s="34">
        <v>250</v>
      </c>
      <c r="E75" s="38">
        <v>300</v>
      </c>
    </row>
    <row r="76" spans="1:5" ht="15" thickBot="1" x14ac:dyDescent="0.35">
      <c r="A76" s="44" t="s">
        <v>109</v>
      </c>
      <c r="B76" s="85">
        <f>B74*B75</f>
        <v>0</v>
      </c>
      <c r="C76" s="50"/>
      <c r="D76" s="39"/>
      <c r="E76" s="40"/>
    </row>
    <row r="77" spans="1:5" x14ac:dyDescent="0.3">
      <c r="A77" s="42" t="s">
        <v>7</v>
      </c>
      <c r="B77" s="51"/>
      <c r="C77" s="47"/>
      <c r="D77" s="35"/>
      <c r="E77" s="36"/>
    </row>
    <row r="78" spans="1:5" x14ac:dyDescent="0.3">
      <c r="A78" s="43" t="s">
        <v>9</v>
      </c>
      <c r="B78" s="52"/>
      <c r="C78" s="49">
        <v>200</v>
      </c>
      <c r="D78" s="34">
        <v>250</v>
      </c>
      <c r="E78" s="38">
        <v>300</v>
      </c>
    </row>
    <row r="79" spans="1:5" ht="15" thickBot="1" x14ac:dyDescent="0.35">
      <c r="A79" s="44" t="s">
        <v>110</v>
      </c>
      <c r="B79" s="79">
        <f>B77*B78</f>
        <v>0</v>
      </c>
      <c r="C79" s="80"/>
      <c r="D79" s="81"/>
      <c r="E79" s="82"/>
    </row>
    <row r="80" spans="1:5" ht="16.8" thickTop="1" thickBot="1" x14ac:dyDescent="0.35">
      <c r="A80" s="111" t="s">
        <v>127</v>
      </c>
      <c r="B80" s="252">
        <f>B73+B76+B79</f>
        <v>500</v>
      </c>
    </row>
    <row r="81" spans="1:5" ht="16.2" thickTop="1" x14ac:dyDescent="0.3">
      <c r="A81" s="25"/>
      <c r="B81" s="26"/>
      <c r="C81" s="23"/>
      <c r="D81" s="23"/>
      <c r="E81" s="23"/>
    </row>
    <row r="82" spans="1:5" ht="15" thickBot="1" x14ac:dyDescent="0.35">
      <c r="A82" s="64"/>
      <c r="B82" s="64"/>
      <c r="C82" s="64"/>
      <c r="D82" s="64"/>
      <c r="E82" s="64"/>
    </row>
    <row r="83" spans="1:5" ht="19.2" customHeight="1" thickBot="1" x14ac:dyDescent="0.35">
      <c r="A83" s="336" t="s">
        <v>137</v>
      </c>
      <c r="B83" s="338" t="s">
        <v>5</v>
      </c>
      <c r="C83" s="335" t="s">
        <v>2</v>
      </c>
      <c r="D83" s="103" t="s">
        <v>3</v>
      </c>
      <c r="E83" s="104" t="s">
        <v>4</v>
      </c>
    </row>
    <row r="84" spans="1:5" ht="40.200000000000003" thickBot="1" x14ac:dyDescent="0.35">
      <c r="A84" s="102" t="s">
        <v>190</v>
      </c>
      <c r="B84" s="332" t="s">
        <v>104</v>
      </c>
      <c r="C84" s="601" t="s">
        <v>103</v>
      </c>
      <c r="D84" s="602"/>
      <c r="E84" s="603"/>
    </row>
    <row r="85" spans="1:5" x14ac:dyDescent="0.3">
      <c r="A85" s="73" t="s">
        <v>1</v>
      </c>
      <c r="B85" s="74"/>
      <c r="C85" s="75"/>
      <c r="D85" s="76"/>
      <c r="E85" s="77"/>
    </row>
    <row r="86" spans="1:5" x14ac:dyDescent="0.3">
      <c r="A86" s="43" t="s">
        <v>12</v>
      </c>
      <c r="B86" s="52"/>
      <c r="C86" s="45">
        <v>400</v>
      </c>
      <c r="D86" s="34">
        <v>500</v>
      </c>
      <c r="E86" s="29">
        <v>600</v>
      </c>
    </row>
    <row r="87" spans="1:5" ht="15" thickBot="1" x14ac:dyDescent="0.35">
      <c r="A87" s="44" t="s">
        <v>107</v>
      </c>
      <c r="B87" s="85">
        <f>B85*B86</f>
        <v>0</v>
      </c>
      <c r="C87" s="46"/>
      <c r="D87" s="32"/>
      <c r="E87" s="33"/>
    </row>
    <row r="88" spans="1:5" x14ac:dyDescent="0.3">
      <c r="A88" s="42" t="s">
        <v>19</v>
      </c>
      <c r="B88" s="51">
        <v>1</v>
      </c>
      <c r="C88" s="47"/>
      <c r="D88" s="35"/>
      <c r="E88" s="36"/>
    </row>
    <row r="89" spans="1:5" x14ac:dyDescent="0.3">
      <c r="A89" s="43" t="s">
        <v>13</v>
      </c>
      <c r="B89" s="52">
        <v>3500</v>
      </c>
      <c r="C89" s="48">
        <v>1200</v>
      </c>
      <c r="D89" s="34">
        <v>3500</v>
      </c>
      <c r="E89" s="37">
        <v>5000</v>
      </c>
    </row>
    <row r="90" spans="1:5" ht="15" thickBot="1" x14ac:dyDescent="0.35">
      <c r="A90" s="44" t="s">
        <v>108</v>
      </c>
      <c r="B90" s="85">
        <f>B88*B89</f>
        <v>3500</v>
      </c>
      <c r="C90" s="46"/>
      <c r="D90" s="32"/>
      <c r="E90" s="33"/>
    </row>
    <row r="91" spans="1:5" x14ac:dyDescent="0.3">
      <c r="A91" s="42" t="s">
        <v>6</v>
      </c>
      <c r="B91" s="51"/>
      <c r="C91" s="47"/>
      <c r="D91" s="35"/>
      <c r="E91" s="36"/>
    </row>
    <row r="92" spans="1:5" x14ac:dyDescent="0.3">
      <c r="A92" s="43" t="s">
        <v>8</v>
      </c>
      <c r="B92" s="52"/>
      <c r="C92" s="49">
        <v>200</v>
      </c>
      <c r="D92" s="34">
        <v>250</v>
      </c>
      <c r="E92" s="38">
        <v>300</v>
      </c>
    </row>
    <row r="93" spans="1:5" ht="15" thickBot="1" x14ac:dyDescent="0.35">
      <c r="A93" s="44" t="s">
        <v>109</v>
      </c>
      <c r="B93" s="85">
        <f>B91*B92</f>
        <v>0</v>
      </c>
      <c r="C93" s="50"/>
      <c r="D93" s="39"/>
      <c r="E93" s="40"/>
    </row>
    <row r="94" spans="1:5" x14ac:dyDescent="0.3">
      <c r="A94" s="42" t="s">
        <v>7</v>
      </c>
      <c r="B94" s="51"/>
      <c r="C94" s="47"/>
      <c r="D94" s="35"/>
      <c r="E94" s="36"/>
    </row>
    <row r="95" spans="1:5" x14ac:dyDescent="0.3">
      <c r="A95" s="43" t="s">
        <v>9</v>
      </c>
      <c r="B95" s="52"/>
      <c r="C95" s="49">
        <v>200</v>
      </c>
      <c r="D95" s="34">
        <v>250</v>
      </c>
      <c r="E95" s="38">
        <v>300</v>
      </c>
    </row>
    <row r="96" spans="1:5" ht="15" thickBot="1" x14ac:dyDescent="0.35">
      <c r="A96" s="44" t="s">
        <v>110</v>
      </c>
      <c r="B96" s="85">
        <f>B94*B95</f>
        <v>0</v>
      </c>
      <c r="C96" s="80"/>
      <c r="D96" s="81"/>
      <c r="E96" s="82"/>
    </row>
    <row r="97" spans="1:5" ht="16.8" thickTop="1" thickBot="1" x14ac:dyDescent="0.35">
      <c r="A97" s="339" t="s">
        <v>126</v>
      </c>
      <c r="B97" s="112">
        <f>B87+B90+B93+B96</f>
        <v>3500</v>
      </c>
    </row>
    <row r="98" spans="1:5" ht="15" thickTop="1" x14ac:dyDescent="0.3">
      <c r="C98"/>
      <c r="D98"/>
      <c r="E98"/>
    </row>
    <row r="99" spans="1:5" ht="15" thickBot="1" x14ac:dyDescent="0.35">
      <c r="A99" s="64"/>
      <c r="B99" s="64"/>
      <c r="C99" s="71"/>
      <c r="D99" s="71"/>
      <c r="E99" s="71"/>
    </row>
    <row r="100" spans="1:5" ht="15" thickBot="1" x14ac:dyDescent="0.35">
      <c r="A100" s="336" t="s">
        <v>131</v>
      </c>
      <c r="B100" s="338" t="s">
        <v>5</v>
      </c>
      <c r="C100" s="335" t="s">
        <v>2</v>
      </c>
      <c r="D100" s="103" t="s">
        <v>3</v>
      </c>
      <c r="E100" s="104" t="s">
        <v>4</v>
      </c>
    </row>
    <row r="101" spans="1:5" ht="27" thickBot="1" x14ac:dyDescent="0.35">
      <c r="A101" s="102" t="s">
        <v>191</v>
      </c>
      <c r="B101" s="332" t="s">
        <v>104</v>
      </c>
      <c r="C101" s="601" t="s">
        <v>103</v>
      </c>
      <c r="D101" s="602"/>
      <c r="E101" s="603"/>
    </row>
    <row r="102" spans="1:5" s="21" customFormat="1" x14ac:dyDescent="0.3">
      <c r="A102" s="73" t="s">
        <v>1</v>
      </c>
      <c r="B102" s="74"/>
      <c r="C102" s="75"/>
      <c r="D102" s="76"/>
      <c r="E102" s="77"/>
    </row>
    <row r="103" spans="1:5" x14ac:dyDescent="0.3">
      <c r="A103" s="43" t="s">
        <v>12</v>
      </c>
      <c r="B103" s="52"/>
      <c r="C103" s="45">
        <v>400</v>
      </c>
      <c r="D103" s="34">
        <v>500</v>
      </c>
      <c r="E103" s="29">
        <v>600</v>
      </c>
    </row>
    <row r="104" spans="1:5" ht="15" thickBot="1" x14ac:dyDescent="0.35">
      <c r="A104" s="44" t="s">
        <v>107</v>
      </c>
      <c r="B104" s="85">
        <f>B102*B103</f>
        <v>0</v>
      </c>
      <c r="C104" s="46"/>
      <c r="D104" s="32"/>
      <c r="E104" s="33"/>
    </row>
    <row r="105" spans="1:5" x14ac:dyDescent="0.3">
      <c r="A105" s="42" t="s">
        <v>19</v>
      </c>
      <c r="B105" s="51">
        <v>1</v>
      </c>
      <c r="C105" s="47"/>
      <c r="D105" s="35"/>
      <c r="E105" s="36"/>
    </row>
    <row r="106" spans="1:5" x14ac:dyDescent="0.3">
      <c r="A106" s="43" t="s">
        <v>13</v>
      </c>
      <c r="B106" s="52">
        <v>750</v>
      </c>
      <c r="C106" s="48">
        <v>550</v>
      </c>
      <c r="D106" s="34">
        <v>750</v>
      </c>
      <c r="E106" s="37">
        <v>900</v>
      </c>
    </row>
    <row r="107" spans="1:5" ht="15" thickBot="1" x14ac:dyDescent="0.35">
      <c r="A107" s="44" t="s">
        <v>108</v>
      </c>
      <c r="B107" s="85">
        <f>B105*B106</f>
        <v>750</v>
      </c>
      <c r="C107" s="46"/>
      <c r="D107" s="32"/>
      <c r="E107" s="33"/>
    </row>
    <row r="108" spans="1:5" x14ac:dyDescent="0.3">
      <c r="A108" s="42" t="s">
        <v>6</v>
      </c>
      <c r="B108" s="51"/>
      <c r="C108" s="47"/>
      <c r="D108" s="35"/>
      <c r="E108" s="36"/>
    </row>
    <row r="109" spans="1:5" x14ac:dyDescent="0.3">
      <c r="A109" s="43" t="s">
        <v>8</v>
      </c>
      <c r="B109" s="52"/>
      <c r="C109" s="49">
        <v>200</v>
      </c>
      <c r="D109" s="34">
        <v>250</v>
      </c>
      <c r="E109" s="38">
        <v>300</v>
      </c>
    </row>
    <row r="110" spans="1:5" ht="15" thickBot="1" x14ac:dyDescent="0.35">
      <c r="A110" s="44" t="s">
        <v>109</v>
      </c>
      <c r="B110" s="85">
        <f>B108*B109</f>
        <v>0</v>
      </c>
      <c r="C110" s="50"/>
      <c r="D110" s="39"/>
      <c r="E110" s="40"/>
    </row>
    <row r="111" spans="1:5" x14ac:dyDescent="0.3">
      <c r="A111" s="42" t="s">
        <v>7</v>
      </c>
      <c r="B111" s="51"/>
      <c r="C111" s="47"/>
      <c r="D111" s="35"/>
      <c r="E111" s="36"/>
    </row>
    <row r="112" spans="1:5" x14ac:dyDescent="0.3">
      <c r="A112" s="43" t="s">
        <v>9</v>
      </c>
      <c r="B112" s="52"/>
      <c r="C112" s="49">
        <v>200</v>
      </c>
      <c r="D112" s="34">
        <v>250</v>
      </c>
      <c r="E112" s="38">
        <v>300</v>
      </c>
    </row>
    <row r="113" spans="1:5" ht="15" thickBot="1" x14ac:dyDescent="0.35">
      <c r="A113" s="44" t="s">
        <v>110</v>
      </c>
      <c r="B113" s="79">
        <f>B111*B112</f>
        <v>0</v>
      </c>
      <c r="C113" s="80"/>
      <c r="D113" s="81"/>
      <c r="E113" s="82"/>
    </row>
    <row r="114" spans="1:5" ht="16.8" thickTop="1" thickBot="1" x14ac:dyDescent="0.35">
      <c r="A114" s="339" t="s">
        <v>124</v>
      </c>
      <c r="B114" s="112">
        <f>B104+B107+B110+B113</f>
        <v>750</v>
      </c>
    </row>
    <row r="115" spans="1:5" ht="16.2" thickTop="1" x14ac:dyDescent="0.3">
      <c r="A115" s="25"/>
      <c r="B115" s="26"/>
      <c r="C115" s="23"/>
      <c r="D115" s="23"/>
      <c r="E115" s="23"/>
    </row>
    <row r="116" spans="1:5" ht="15" thickBot="1" x14ac:dyDescent="0.35">
      <c r="A116" s="64"/>
      <c r="B116" s="64"/>
      <c r="C116" s="71"/>
      <c r="D116" s="71"/>
      <c r="E116" s="71"/>
    </row>
    <row r="117" spans="1:5" ht="18.600000000000001" customHeight="1" thickBot="1" x14ac:dyDescent="0.35">
      <c r="A117" s="336" t="s">
        <v>130</v>
      </c>
      <c r="B117" s="338" t="s">
        <v>5</v>
      </c>
      <c r="C117" s="335" t="s">
        <v>2</v>
      </c>
      <c r="D117" s="103" t="s">
        <v>3</v>
      </c>
      <c r="E117" s="104" t="s">
        <v>4</v>
      </c>
    </row>
    <row r="118" spans="1:5" ht="27" thickBot="1" x14ac:dyDescent="0.35">
      <c r="A118" s="102" t="s">
        <v>192</v>
      </c>
      <c r="B118" s="332" t="s">
        <v>104</v>
      </c>
      <c r="C118" s="601" t="s">
        <v>103</v>
      </c>
      <c r="D118" s="602"/>
      <c r="E118" s="603"/>
    </row>
    <row r="119" spans="1:5" x14ac:dyDescent="0.3">
      <c r="A119" s="73" t="s">
        <v>1</v>
      </c>
      <c r="B119" s="105"/>
      <c r="C119" s="75"/>
      <c r="D119" s="76"/>
      <c r="E119" s="77"/>
    </row>
    <row r="120" spans="1:5" x14ac:dyDescent="0.3">
      <c r="A120" s="43" t="s">
        <v>12</v>
      </c>
      <c r="B120" s="97"/>
      <c r="C120" s="45">
        <v>400</v>
      </c>
      <c r="D120" s="34">
        <v>500</v>
      </c>
      <c r="E120" s="29">
        <v>600</v>
      </c>
    </row>
    <row r="121" spans="1:5" ht="15" thickBot="1" x14ac:dyDescent="0.35">
      <c r="A121" s="44" t="s">
        <v>107</v>
      </c>
      <c r="B121" s="311">
        <f>B119*B120</f>
        <v>0</v>
      </c>
      <c r="C121" s="46"/>
      <c r="D121" s="32"/>
      <c r="E121" s="33"/>
    </row>
    <row r="122" spans="1:5" x14ac:dyDescent="0.3">
      <c r="A122" s="42" t="s">
        <v>19</v>
      </c>
      <c r="B122" s="51">
        <v>1</v>
      </c>
      <c r="C122" s="47"/>
      <c r="D122" s="35"/>
      <c r="E122" s="36"/>
    </row>
    <row r="123" spans="1:5" ht="15" thickBot="1" x14ac:dyDescent="0.35">
      <c r="A123" s="165" t="s">
        <v>13</v>
      </c>
      <c r="B123" s="268">
        <v>600</v>
      </c>
      <c r="C123" s="312">
        <v>350</v>
      </c>
      <c r="D123" s="162">
        <v>600</v>
      </c>
      <c r="E123" s="313">
        <v>800</v>
      </c>
    </row>
    <row r="124" spans="1:5" ht="15.6" thickTop="1" thickBot="1" x14ac:dyDescent="0.35">
      <c r="A124" s="266" t="s">
        <v>108</v>
      </c>
      <c r="B124" s="265">
        <f>B122*B123</f>
        <v>600</v>
      </c>
      <c r="C124" s="267"/>
      <c r="D124" s="157"/>
      <c r="E124" s="158"/>
    </row>
    <row r="125" spans="1:5" x14ac:dyDescent="0.3">
      <c r="A125" s="42" t="s">
        <v>6</v>
      </c>
      <c r="B125" s="315"/>
      <c r="C125" s="47"/>
      <c r="D125" s="35"/>
      <c r="E125" s="36"/>
    </row>
    <row r="126" spans="1:5" ht="15" thickBot="1" x14ac:dyDescent="0.35">
      <c r="A126" s="165" t="s">
        <v>8</v>
      </c>
      <c r="B126" s="274"/>
      <c r="C126" s="173">
        <v>200</v>
      </c>
      <c r="D126" s="162">
        <v>250</v>
      </c>
      <c r="E126" s="153">
        <v>300</v>
      </c>
    </row>
    <row r="127" spans="1:5" ht="15.6" thickTop="1" thickBot="1" x14ac:dyDescent="0.35">
      <c r="A127" s="266" t="s">
        <v>109</v>
      </c>
      <c r="B127" s="106">
        <f>B125*B126</f>
        <v>0</v>
      </c>
      <c r="C127" s="270"/>
      <c r="D127" s="271"/>
      <c r="E127" s="272"/>
    </row>
    <row r="128" spans="1:5" s="21" customFormat="1" x14ac:dyDescent="0.3">
      <c r="A128" s="73" t="s">
        <v>7</v>
      </c>
      <c r="B128" s="314"/>
      <c r="C128" s="263"/>
      <c r="D128" s="198"/>
      <c r="E128" s="264"/>
    </row>
    <row r="129" spans="1:5" x14ac:dyDescent="0.3">
      <c r="A129" s="43" t="s">
        <v>9</v>
      </c>
      <c r="B129" s="52"/>
      <c r="C129" s="49">
        <v>200</v>
      </c>
      <c r="D129" s="34">
        <v>250</v>
      </c>
      <c r="E129" s="38">
        <v>300</v>
      </c>
    </row>
    <row r="130" spans="1:5" ht="15" thickBot="1" x14ac:dyDescent="0.35">
      <c r="A130" s="78" t="s">
        <v>110</v>
      </c>
      <c r="B130" s="79">
        <f>B128*B129</f>
        <v>0</v>
      </c>
      <c r="C130" s="80"/>
      <c r="D130" s="81"/>
      <c r="E130" s="82"/>
    </row>
    <row r="131" spans="1:5" ht="16.8" thickTop="1" thickBot="1" x14ac:dyDescent="0.35">
      <c r="A131" s="337" t="s">
        <v>128</v>
      </c>
      <c r="B131" s="252">
        <f>B121+B124+B127+B130</f>
        <v>600</v>
      </c>
    </row>
    <row r="132" spans="1:5" ht="28.2" customHeight="1" thickTop="1" thickBot="1" x14ac:dyDescent="0.35">
      <c r="A132" s="349" t="s">
        <v>101</v>
      </c>
      <c r="B132" s="351">
        <f>B17+B32+B66+B131+B114+B80+B49+B97</f>
        <v>7878</v>
      </c>
      <c r="C132" s="21"/>
      <c r="D132" s="21"/>
      <c r="E132" s="21"/>
    </row>
    <row r="133" spans="1:5" ht="30.6" customHeight="1" x14ac:dyDescent="0.3">
      <c r="C133"/>
      <c r="D133"/>
      <c r="E133"/>
    </row>
    <row r="134" spans="1:5" x14ac:dyDescent="0.3">
      <c r="C134"/>
      <c r="D134"/>
      <c r="E134"/>
    </row>
    <row r="135" spans="1:5" x14ac:dyDescent="0.3">
      <c r="C135"/>
      <c r="D135"/>
      <c r="E135"/>
    </row>
    <row r="136" spans="1:5" x14ac:dyDescent="0.3">
      <c r="C136"/>
      <c r="D136"/>
      <c r="E136"/>
    </row>
    <row r="137" spans="1:5" x14ac:dyDescent="0.3">
      <c r="C137"/>
      <c r="D137"/>
      <c r="E137"/>
    </row>
    <row r="138" spans="1:5" x14ac:dyDescent="0.3">
      <c r="C138"/>
      <c r="D138"/>
      <c r="E138"/>
    </row>
    <row r="139" spans="1:5" x14ac:dyDescent="0.3">
      <c r="C139"/>
      <c r="D139"/>
      <c r="E139"/>
    </row>
    <row r="140" spans="1:5" x14ac:dyDescent="0.3">
      <c r="C140"/>
      <c r="D140"/>
      <c r="E140"/>
    </row>
    <row r="141" spans="1:5" x14ac:dyDescent="0.3">
      <c r="C141"/>
      <c r="D141"/>
      <c r="E141"/>
    </row>
    <row r="142" spans="1:5" x14ac:dyDescent="0.3">
      <c r="C142"/>
      <c r="D142"/>
      <c r="E142"/>
    </row>
    <row r="143" spans="1:5" x14ac:dyDescent="0.3">
      <c r="C143"/>
      <c r="D143"/>
      <c r="E143"/>
    </row>
    <row r="144" spans="1:5" ht="31.2" customHeight="1" x14ac:dyDescent="0.3">
      <c r="C144"/>
      <c r="D144"/>
      <c r="E144"/>
    </row>
    <row r="145" spans="1:5" x14ac:dyDescent="0.3">
      <c r="C145"/>
      <c r="D145"/>
      <c r="E145"/>
    </row>
    <row r="146" spans="1:5" x14ac:dyDescent="0.3">
      <c r="C146"/>
      <c r="D146"/>
      <c r="E146"/>
    </row>
    <row r="147" spans="1:5" x14ac:dyDescent="0.3">
      <c r="C147"/>
      <c r="D147"/>
      <c r="E147"/>
    </row>
    <row r="148" spans="1:5" x14ac:dyDescent="0.3">
      <c r="C148"/>
      <c r="D148"/>
      <c r="E148"/>
    </row>
    <row r="149" spans="1:5" x14ac:dyDescent="0.3">
      <c r="C149"/>
      <c r="D149"/>
      <c r="E149"/>
    </row>
    <row r="150" spans="1:5" x14ac:dyDescent="0.3">
      <c r="C150"/>
      <c r="D150"/>
      <c r="E150"/>
    </row>
    <row r="151" spans="1:5" x14ac:dyDescent="0.3">
      <c r="C151"/>
      <c r="D151"/>
      <c r="E151"/>
    </row>
    <row r="152" spans="1:5" x14ac:dyDescent="0.3">
      <c r="C152"/>
      <c r="D152"/>
      <c r="E152"/>
    </row>
    <row r="153" spans="1:5" x14ac:dyDescent="0.3">
      <c r="C153"/>
      <c r="D153"/>
      <c r="E153"/>
    </row>
    <row r="154" spans="1:5" x14ac:dyDescent="0.3">
      <c r="C154"/>
      <c r="D154"/>
      <c r="E154"/>
    </row>
    <row r="155" spans="1:5" x14ac:dyDescent="0.3">
      <c r="A155" s="21"/>
      <c r="C155"/>
      <c r="D155"/>
      <c r="E155"/>
    </row>
    <row r="156" spans="1:5" x14ac:dyDescent="0.3">
      <c r="C156"/>
      <c r="D156"/>
      <c r="E156"/>
    </row>
    <row r="157" spans="1:5" x14ac:dyDescent="0.3">
      <c r="C157"/>
      <c r="D157"/>
      <c r="E157"/>
    </row>
    <row r="158" spans="1:5" x14ac:dyDescent="0.3">
      <c r="B158" s="21"/>
      <c r="C158" s="21"/>
      <c r="D158" s="21"/>
      <c r="E158" s="21"/>
    </row>
    <row r="159" spans="1:5" x14ac:dyDescent="0.3">
      <c r="C159"/>
      <c r="D159"/>
      <c r="E159"/>
    </row>
    <row r="160" spans="1:5" x14ac:dyDescent="0.3">
      <c r="C160"/>
      <c r="D160"/>
      <c r="E160"/>
    </row>
    <row r="161" spans="3:5" x14ac:dyDescent="0.3">
      <c r="C161"/>
      <c r="D161"/>
      <c r="E161"/>
    </row>
    <row r="162" spans="3:5" x14ac:dyDescent="0.3">
      <c r="C162"/>
      <c r="D162"/>
      <c r="E162"/>
    </row>
    <row r="163" spans="3:5" x14ac:dyDescent="0.3">
      <c r="C163"/>
      <c r="D163"/>
      <c r="E163"/>
    </row>
    <row r="164" spans="3:5" x14ac:dyDescent="0.3">
      <c r="C164"/>
      <c r="D164"/>
      <c r="E164"/>
    </row>
    <row r="165" spans="3:5" x14ac:dyDescent="0.3">
      <c r="C165"/>
      <c r="D165"/>
      <c r="E165"/>
    </row>
    <row r="166" spans="3:5" x14ac:dyDescent="0.3">
      <c r="C166"/>
      <c r="D166"/>
      <c r="E166"/>
    </row>
    <row r="167" spans="3:5" x14ac:dyDescent="0.3">
      <c r="C167"/>
      <c r="D167"/>
      <c r="E167"/>
    </row>
    <row r="168" spans="3:5" x14ac:dyDescent="0.3">
      <c r="C168"/>
      <c r="D168"/>
      <c r="E168"/>
    </row>
    <row r="169" spans="3:5" x14ac:dyDescent="0.3">
      <c r="C169"/>
      <c r="D169"/>
      <c r="E169"/>
    </row>
    <row r="170" spans="3:5" x14ac:dyDescent="0.3">
      <c r="C170"/>
      <c r="D170"/>
      <c r="E170"/>
    </row>
    <row r="171" spans="3:5" x14ac:dyDescent="0.3">
      <c r="C171"/>
      <c r="D171"/>
      <c r="E171"/>
    </row>
    <row r="172" spans="3:5" x14ac:dyDescent="0.3">
      <c r="C172"/>
      <c r="D172"/>
      <c r="E172"/>
    </row>
    <row r="173" spans="3:5" x14ac:dyDescent="0.3">
      <c r="C173"/>
      <c r="D173"/>
      <c r="E173"/>
    </row>
    <row r="174" spans="3:5" x14ac:dyDescent="0.3">
      <c r="C174"/>
      <c r="D174"/>
      <c r="E174"/>
    </row>
    <row r="175" spans="3:5" x14ac:dyDescent="0.3">
      <c r="C175"/>
      <c r="D175"/>
      <c r="E175"/>
    </row>
    <row r="176" spans="3:5" x14ac:dyDescent="0.3">
      <c r="C176"/>
      <c r="D176"/>
      <c r="E176"/>
    </row>
    <row r="177" spans="3:5" x14ac:dyDescent="0.3">
      <c r="C177"/>
      <c r="D177"/>
      <c r="E177"/>
    </row>
    <row r="178" spans="3:5" x14ac:dyDescent="0.3">
      <c r="C178"/>
      <c r="D178"/>
      <c r="E178"/>
    </row>
    <row r="179" spans="3:5" x14ac:dyDescent="0.3">
      <c r="C179"/>
      <c r="D179"/>
      <c r="E179"/>
    </row>
    <row r="180" spans="3:5" x14ac:dyDescent="0.3">
      <c r="C180"/>
      <c r="D180"/>
      <c r="E180"/>
    </row>
    <row r="181" spans="3:5" x14ac:dyDescent="0.3">
      <c r="C181"/>
      <c r="D181"/>
      <c r="E181"/>
    </row>
    <row r="182" spans="3:5" x14ac:dyDescent="0.3">
      <c r="C182"/>
      <c r="D182"/>
      <c r="E182"/>
    </row>
    <row r="183" spans="3:5" x14ac:dyDescent="0.3">
      <c r="C183"/>
      <c r="D183"/>
      <c r="E183"/>
    </row>
    <row r="184" spans="3:5" x14ac:dyDescent="0.3">
      <c r="C184"/>
      <c r="D184"/>
      <c r="E184"/>
    </row>
    <row r="185" spans="3:5" x14ac:dyDescent="0.3">
      <c r="C185"/>
      <c r="D185"/>
      <c r="E185"/>
    </row>
    <row r="186" spans="3:5" x14ac:dyDescent="0.3">
      <c r="C186"/>
      <c r="D186"/>
      <c r="E186"/>
    </row>
    <row r="187" spans="3:5" x14ac:dyDescent="0.3">
      <c r="C187"/>
      <c r="D187"/>
      <c r="E187"/>
    </row>
    <row r="188" spans="3:5" x14ac:dyDescent="0.3">
      <c r="C188"/>
      <c r="D188"/>
      <c r="E188"/>
    </row>
    <row r="189" spans="3:5" x14ac:dyDescent="0.3">
      <c r="C189"/>
      <c r="D189"/>
      <c r="E189"/>
    </row>
    <row r="190" spans="3:5" x14ac:dyDescent="0.3">
      <c r="C190"/>
      <c r="D190"/>
      <c r="E190"/>
    </row>
    <row r="191" spans="3:5" x14ac:dyDescent="0.3">
      <c r="C191"/>
      <c r="D191"/>
      <c r="E191"/>
    </row>
    <row r="192" spans="3:5" x14ac:dyDescent="0.3">
      <c r="C192"/>
      <c r="D192"/>
      <c r="E192"/>
    </row>
    <row r="193" spans="3:5" x14ac:dyDescent="0.3">
      <c r="C193"/>
      <c r="D193"/>
      <c r="E193"/>
    </row>
    <row r="194" spans="3:5" x14ac:dyDescent="0.3">
      <c r="C194"/>
      <c r="D194"/>
      <c r="E194"/>
    </row>
    <row r="195" spans="3:5" x14ac:dyDescent="0.3">
      <c r="C195"/>
      <c r="D195"/>
      <c r="E195"/>
    </row>
    <row r="196" spans="3:5" x14ac:dyDescent="0.3">
      <c r="C196"/>
      <c r="D196"/>
      <c r="E196"/>
    </row>
    <row r="197" spans="3:5" x14ac:dyDescent="0.3">
      <c r="C197"/>
      <c r="D197"/>
      <c r="E197"/>
    </row>
    <row r="198" spans="3:5" x14ac:dyDescent="0.3">
      <c r="C198"/>
      <c r="D198"/>
      <c r="E198"/>
    </row>
    <row r="199" spans="3:5" x14ac:dyDescent="0.3">
      <c r="C199"/>
      <c r="D199"/>
      <c r="E199"/>
    </row>
    <row r="200" spans="3:5" x14ac:dyDescent="0.3">
      <c r="C200"/>
      <c r="D200"/>
      <c r="E200"/>
    </row>
    <row r="201" spans="3:5" x14ac:dyDescent="0.3">
      <c r="C201"/>
      <c r="D201"/>
      <c r="E201"/>
    </row>
    <row r="202" spans="3:5" x14ac:dyDescent="0.3">
      <c r="C202"/>
      <c r="D202"/>
      <c r="E202"/>
    </row>
    <row r="203" spans="3:5" x14ac:dyDescent="0.3">
      <c r="C203"/>
      <c r="D203"/>
      <c r="E203"/>
    </row>
    <row r="204" spans="3:5" x14ac:dyDescent="0.3">
      <c r="C204"/>
      <c r="D204"/>
      <c r="E204"/>
    </row>
    <row r="205" spans="3:5" x14ac:dyDescent="0.3">
      <c r="C205"/>
      <c r="D205"/>
      <c r="E205"/>
    </row>
  </sheetData>
  <mergeCells count="8">
    <mergeCell ref="C118:E118"/>
    <mergeCell ref="C101:E101"/>
    <mergeCell ref="C70:E70"/>
    <mergeCell ref="C4:E4"/>
    <mergeCell ref="C36:E36"/>
    <mergeCell ref="C84:E84"/>
    <mergeCell ref="C21:E21"/>
    <mergeCell ref="C53:E5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F3CC-75BC-421D-8DF8-D2C39ABAFD1E}">
  <dimension ref="A1:H63"/>
  <sheetViews>
    <sheetView topLeftCell="A41" workbookViewId="0">
      <selection activeCell="F56" sqref="F56"/>
    </sheetView>
  </sheetViews>
  <sheetFormatPr defaultRowHeight="14.4" x14ac:dyDescent="0.3"/>
  <cols>
    <col min="1" max="1" width="63.44140625" customWidth="1"/>
    <col min="2" max="2" width="18.88671875" customWidth="1"/>
    <col min="3" max="5" width="9.5546875" bestFit="1" customWidth="1"/>
    <col min="6" max="6" width="43.77734375" customWidth="1"/>
    <col min="7" max="7" width="32.88671875" customWidth="1"/>
  </cols>
  <sheetData>
    <row r="1" spans="1:8" ht="28.8" customHeight="1" thickBot="1" x14ac:dyDescent="0.35">
      <c r="A1" s="28" t="s">
        <v>105</v>
      </c>
      <c r="B1" s="27"/>
      <c r="C1" s="27"/>
      <c r="D1" s="27"/>
      <c r="E1" s="27"/>
    </row>
    <row r="2" spans="1:8" ht="28.8" customHeight="1" thickBot="1" x14ac:dyDescent="0.35">
      <c r="A2" s="141" t="s">
        <v>114</v>
      </c>
      <c r="B2" s="332" t="s">
        <v>104</v>
      </c>
      <c r="C2" s="610" t="s">
        <v>103</v>
      </c>
      <c r="D2" s="611"/>
      <c r="E2" s="612"/>
    </row>
    <row r="3" spans="1:8" ht="93.6" thickBot="1" x14ac:dyDescent="0.35">
      <c r="A3" s="142" t="s">
        <v>153</v>
      </c>
      <c r="B3" s="143" t="s">
        <v>5</v>
      </c>
      <c r="C3" s="144" t="s">
        <v>2</v>
      </c>
      <c r="D3" s="145" t="s">
        <v>3</v>
      </c>
      <c r="E3" s="146" t="s">
        <v>4</v>
      </c>
    </row>
    <row r="4" spans="1:8" ht="15" thickBot="1" x14ac:dyDescent="0.35">
      <c r="A4" s="471" t="s">
        <v>150</v>
      </c>
      <c r="B4" s="308"/>
      <c r="C4" s="476"/>
      <c r="D4" s="310"/>
      <c r="E4" s="495"/>
      <c r="F4" s="394"/>
    </row>
    <row r="5" spans="1:8" ht="15" thickBot="1" x14ac:dyDescent="0.35">
      <c r="A5" s="473" t="s">
        <v>166</v>
      </c>
      <c r="B5" s="475"/>
      <c r="C5" s="309"/>
      <c r="D5" s="478"/>
      <c r="E5" s="494"/>
      <c r="F5" s="394"/>
    </row>
    <row r="6" spans="1:8" x14ac:dyDescent="0.3">
      <c r="A6" s="472" t="s">
        <v>91</v>
      </c>
      <c r="B6" s="474">
        <v>1</v>
      </c>
      <c r="C6" s="479"/>
      <c r="D6" s="477"/>
      <c r="E6" s="443"/>
      <c r="F6" s="394"/>
      <c r="G6" s="21"/>
      <c r="H6" s="21"/>
    </row>
    <row r="7" spans="1:8" ht="15" thickBot="1" x14ac:dyDescent="0.35">
      <c r="A7" s="243" t="s">
        <v>90</v>
      </c>
      <c r="B7" s="201">
        <v>10</v>
      </c>
      <c r="C7" s="56">
        <v>30</v>
      </c>
      <c r="D7" s="54">
        <v>60</v>
      </c>
      <c r="E7" s="277">
        <v>75</v>
      </c>
      <c r="F7" s="394"/>
      <c r="G7" s="2"/>
      <c r="H7" s="21"/>
    </row>
    <row r="8" spans="1:8" ht="15.6" thickTop="1" thickBot="1" x14ac:dyDescent="0.35">
      <c r="A8" s="357" t="s">
        <v>111</v>
      </c>
      <c r="B8" s="197">
        <v>10</v>
      </c>
      <c r="C8" s="496"/>
      <c r="D8" s="498"/>
      <c r="E8" s="499"/>
      <c r="F8" s="394"/>
      <c r="G8" s="21"/>
      <c r="H8" s="21"/>
    </row>
    <row r="9" spans="1:8" x14ac:dyDescent="0.3">
      <c r="A9" s="480" t="s">
        <v>88</v>
      </c>
      <c r="B9" s="105"/>
      <c r="C9" s="439"/>
      <c r="D9" s="497"/>
      <c r="E9" s="443"/>
      <c r="F9" s="394"/>
      <c r="G9" s="21"/>
      <c r="H9" s="21"/>
    </row>
    <row r="10" spans="1:8" ht="15" thickBot="1" x14ac:dyDescent="0.35">
      <c r="A10" s="200" t="s">
        <v>20</v>
      </c>
      <c r="B10" s="201"/>
      <c r="C10" s="56">
        <v>15</v>
      </c>
      <c r="D10" s="54">
        <v>20</v>
      </c>
      <c r="E10" s="277">
        <v>30</v>
      </c>
      <c r="F10" s="394"/>
      <c r="G10" s="21"/>
      <c r="H10" s="21"/>
    </row>
    <row r="11" spans="1:8" ht="15.6" thickTop="1" thickBot="1" x14ac:dyDescent="0.35">
      <c r="A11" s="318" t="s">
        <v>92</v>
      </c>
      <c r="B11" s="317">
        <f>B9*B10</f>
        <v>0</v>
      </c>
      <c r="C11" s="320"/>
      <c r="D11" s="319"/>
      <c r="E11" s="493"/>
      <c r="F11" s="394"/>
    </row>
    <row r="12" spans="1:8" ht="15.6" thickTop="1" thickBot="1" x14ac:dyDescent="0.35">
      <c r="A12" s="330" t="s">
        <v>144</v>
      </c>
      <c r="B12" s="569">
        <f xml:space="preserve"> COLLECTION!B26</f>
        <v>5.9574468085106386E-2</v>
      </c>
      <c r="C12" s="331"/>
      <c r="D12" s="199"/>
      <c r="E12" s="241"/>
      <c r="F12" s="394"/>
    </row>
    <row r="13" spans="1:8" ht="28.2" customHeight="1" thickTop="1" thickBot="1" x14ac:dyDescent="0.35">
      <c r="A13" s="489" t="s">
        <v>116</v>
      </c>
      <c r="B13" s="570">
        <f>IF(B4 = 0,B8,B4) + B11 + B12</f>
        <v>10.059574468085106</v>
      </c>
      <c r="C13" s="490"/>
      <c r="D13" s="491"/>
      <c r="E13" s="492"/>
      <c r="F13" s="394"/>
    </row>
    <row r="14" spans="1:8" s="355" customFormat="1" ht="8.4" customHeight="1" x14ac:dyDescent="0.3">
      <c r="A14" s="352"/>
      <c r="B14" s="488"/>
      <c r="C14" s="352"/>
      <c r="D14" s="352"/>
      <c r="E14" s="352"/>
    </row>
    <row r="15" spans="1:8" s="21" customFormat="1" ht="3" customHeight="1" x14ac:dyDescent="0.3">
      <c r="A15" s="57"/>
      <c r="B15" s="58"/>
      <c r="C15" s="59"/>
      <c r="D15" s="59"/>
      <c r="E15" s="59"/>
    </row>
    <row r="16" spans="1:8" ht="27" customHeight="1" thickBot="1" x14ac:dyDescent="0.35">
      <c r="A16" s="17" t="s">
        <v>112</v>
      </c>
      <c r="B16" s="426" t="s">
        <v>104</v>
      </c>
      <c r="C16" s="607" t="s">
        <v>103</v>
      </c>
      <c r="D16" s="608"/>
      <c r="E16" s="609"/>
      <c r="F16" s="394"/>
    </row>
    <row r="17" spans="1:6" s="21" customFormat="1" ht="28.2" thickBot="1" x14ac:dyDescent="0.35">
      <c r="A17" s="434" t="s">
        <v>102</v>
      </c>
      <c r="B17" s="307" t="s">
        <v>5</v>
      </c>
      <c r="C17" s="447" t="s">
        <v>2</v>
      </c>
      <c r="D17" s="448" t="s">
        <v>3</v>
      </c>
      <c r="E17" s="449" t="s">
        <v>4</v>
      </c>
      <c r="F17" s="440"/>
    </row>
    <row r="18" spans="1:6" x14ac:dyDescent="0.3">
      <c r="A18" s="450" t="s">
        <v>115</v>
      </c>
      <c r="B18" s="435">
        <f>B13</f>
        <v>10.059574468085106</v>
      </c>
      <c r="C18" s="436"/>
      <c r="D18" s="437"/>
      <c r="E18" s="441"/>
      <c r="F18" s="394"/>
    </row>
    <row r="19" spans="1:6" x14ac:dyDescent="0.3">
      <c r="A19" s="452" t="s">
        <v>43</v>
      </c>
      <c r="B19" s="326">
        <v>0.5</v>
      </c>
      <c r="C19" s="322">
        <v>0.4</v>
      </c>
      <c r="D19" s="285">
        <v>0.5</v>
      </c>
      <c r="E19" s="442">
        <v>0.6</v>
      </c>
      <c r="F19" s="394"/>
    </row>
    <row r="20" spans="1:6" ht="15" thickBot="1" x14ac:dyDescent="0.35">
      <c r="A20" s="451" t="s">
        <v>117</v>
      </c>
      <c r="B20" s="432">
        <f xml:space="preserve"> B18*(1-B19)</f>
        <v>5.0297872340425531</v>
      </c>
      <c r="C20" s="535"/>
      <c r="D20" s="536"/>
      <c r="E20" s="537"/>
      <c r="F20" s="394"/>
    </row>
    <row r="21" spans="1:6" x14ac:dyDescent="0.3">
      <c r="A21" s="433" t="s">
        <v>10</v>
      </c>
      <c r="B21" s="105">
        <v>4</v>
      </c>
      <c r="C21" s="439">
        <v>3</v>
      </c>
      <c r="D21" s="438">
        <v>4</v>
      </c>
      <c r="E21" s="443">
        <v>5</v>
      </c>
      <c r="F21" s="394"/>
    </row>
    <row r="22" spans="1:6" ht="15" thickBot="1" x14ac:dyDescent="0.35">
      <c r="A22" s="321" t="s">
        <v>11</v>
      </c>
      <c r="B22" s="327">
        <v>300</v>
      </c>
      <c r="C22" s="323">
        <v>275</v>
      </c>
      <c r="D22" s="15">
        <v>300</v>
      </c>
      <c r="E22" s="444">
        <v>325</v>
      </c>
      <c r="F22" s="394"/>
    </row>
    <row r="23" spans="1:6" s="24" customFormat="1" ht="15.6" thickTop="1" thickBot="1" x14ac:dyDescent="0.35">
      <c r="A23" s="316" t="s">
        <v>106</v>
      </c>
      <c r="B23" s="328">
        <f>B21*B22</f>
        <v>1200</v>
      </c>
      <c r="C23" s="324"/>
      <c r="D23" s="86"/>
      <c r="E23" s="445"/>
      <c r="F23" s="440"/>
    </row>
    <row r="24" spans="1:6" s="24" customFormat="1" ht="21.6" customHeight="1" thickTop="1" x14ac:dyDescent="0.3">
      <c r="A24" s="63" t="s">
        <v>113</v>
      </c>
      <c r="B24" s="329">
        <f>B23</f>
        <v>1200</v>
      </c>
      <c r="C24" s="325"/>
      <c r="D24" s="258"/>
      <c r="E24" s="446"/>
      <c r="F24" s="440"/>
    </row>
    <row r="25" spans="1:6" s="24" customFormat="1" ht="4.2" customHeight="1" x14ac:dyDescent="0.3">
      <c r="A25" s="60"/>
      <c r="B25" s="61"/>
      <c r="C25" s="62"/>
      <c r="D25" s="62"/>
      <c r="E25" s="62"/>
    </row>
    <row r="26" spans="1:6" ht="26.4" customHeight="1" thickBot="1" x14ac:dyDescent="0.35">
      <c r="A26" s="17" t="s">
        <v>14</v>
      </c>
      <c r="B26" s="426" t="s">
        <v>104</v>
      </c>
      <c r="C26" s="607" t="s">
        <v>103</v>
      </c>
      <c r="D26" s="608"/>
      <c r="E26" s="609"/>
      <c r="F26" s="394"/>
    </row>
    <row r="27" spans="1:6" ht="28.2" thickBot="1" x14ac:dyDescent="0.35">
      <c r="A27" s="431" t="s">
        <v>168</v>
      </c>
      <c r="B27" s="307" t="s">
        <v>5</v>
      </c>
      <c r="C27" s="427" t="s">
        <v>2</v>
      </c>
      <c r="D27" s="145" t="s">
        <v>3</v>
      </c>
      <c r="E27" s="428" t="s">
        <v>4</v>
      </c>
      <c r="F27" s="394"/>
    </row>
    <row r="28" spans="1:6" ht="15" thickBot="1" x14ac:dyDescent="0.35">
      <c r="A28" s="430" t="s">
        <v>89</v>
      </c>
      <c r="B28" s="429">
        <f>B20</f>
        <v>5.0297872340425531</v>
      </c>
      <c r="C28" s="456"/>
      <c r="D28" s="455"/>
      <c r="E28" s="454"/>
      <c r="F28" s="394"/>
    </row>
    <row r="29" spans="1:6" x14ac:dyDescent="0.3">
      <c r="A29" s="421" t="s">
        <v>31</v>
      </c>
      <c r="B29" s="418">
        <v>0.75</v>
      </c>
      <c r="C29" s="202">
        <v>0.5</v>
      </c>
      <c r="D29" s="453">
        <v>0.75</v>
      </c>
      <c r="E29" s="398">
        <v>0.9</v>
      </c>
      <c r="F29" s="394"/>
    </row>
    <row r="30" spans="1:6" ht="15" thickBot="1" x14ac:dyDescent="0.35">
      <c r="A30" s="412" t="s">
        <v>21</v>
      </c>
      <c r="B30" s="590">
        <f>B28*(1+B29)</f>
        <v>8.8021276595744684</v>
      </c>
      <c r="C30" s="457"/>
      <c r="D30" s="460"/>
      <c r="E30" s="462"/>
      <c r="F30" s="394"/>
    </row>
    <row r="31" spans="1:6" x14ac:dyDescent="0.3">
      <c r="A31" s="208" t="s">
        <v>32</v>
      </c>
      <c r="B31" s="422">
        <v>25</v>
      </c>
      <c r="C31" s="458">
        <v>20</v>
      </c>
      <c r="D31" s="459">
        <v>25</v>
      </c>
      <c r="E31" s="461">
        <v>35</v>
      </c>
      <c r="F31" s="394"/>
    </row>
    <row r="32" spans="1:6" ht="15" thickBot="1" x14ac:dyDescent="0.35">
      <c r="A32" s="419" t="s">
        <v>33</v>
      </c>
      <c r="B32" s="420">
        <f>B30*B31</f>
        <v>220.05319148936172</v>
      </c>
      <c r="C32" s="457"/>
      <c r="D32" s="460"/>
      <c r="E32" s="463"/>
      <c r="F32" s="394"/>
    </row>
    <row r="33" spans="1:6" ht="16.8" customHeight="1" x14ac:dyDescent="0.3">
      <c r="A33" s="421" t="s">
        <v>22</v>
      </c>
      <c r="B33" s="213">
        <v>0.4</v>
      </c>
      <c r="C33" s="465">
        <v>0.3</v>
      </c>
      <c r="D33" s="286">
        <v>0.4</v>
      </c>
      <c r="E33" s="464">
        <v>0.5</v>
      </c>
      <c r="F33" s="394"/>
    </row>
    <row r="34" spans="1:6" ht="15" thickBot="1" x14ac:dyDescent="0.35">
      <c r="A34" s="412" t="s">
        <v>25</v>
      </c>
      <c r="B34" s="590">
        <f>B30*(1-B33)</f>
        <v>5.2812765957446812</v>
      </c>
      <c r="C34" s="466"/>
      <c r="D34" s="468"/>
      <c r="E34" s="470"/>
      <c r="F34" s="394"/>
    </row>
    <row r="35" spans="1:6" x14ac:dyDescent="0.3">
      <c r="A35" s="208" t="s">
        <v>23</v>
      </c>
      <c r="B35" s="418">
        <v>0.3</v>
      </c>
      <c r="C35" s="467">
        <v>0.15</v>
      </c>
      <c r="D35" s="286">
        <v>0.3</v>
      </c>
      <c r="E35" s="469">
        <v>0.4</v>
      </c>
    </row>
    <row r="36" spans="1:6" ht="15" thickBot="1" x14ac:dyDescent="0.35">
      <c r="A36" s="412" t="s">
        <v>24</v>
      </c>
      <c r="B36" s="589">
        <f>B34*(1-B35)</f>
        <v>3.6968936170212765</v>
      </c>
      <c r="C36" s="203"/>
      <c r="D36" s="11"/>
      <c r="E36" s="399"/>
      <c r="F36" s="394"/>
    </row>
    <row r="37" spans="1:6" x14ac:dyDescent="0.3">
      <c r="A37" s="208" t="s">
        <v>26</v>
      </c>
      <c r="B37" s="417">
        <v>75</v>
      </c>
      <c r="C37" s="204">
        <v>70</v>
      </c>
      <c r="D37" s="10">
        <v>75</v>
      </c>
      <c r="E37" s="400">
        <v>80</v>
      </c>
    </row>
    <row r="38" spans="1:6" x14ac:dyDescent="0.3">
      <c r="A38" s="209" t="s">
        <v>27</v>
      </c>
      <c r="B38" s="571">
        <f>B37*B36</f>
        <v>277.26702127659576</v>
      </c>
      <c r="C38" s="205"/>
      <c r="D38" s="8"/>
      <c r="E38" s="401"/>
      <c r="F38" s="394"/>
    </row>
    <row r="39" spans="1:6" ht="15" thickBot="1" x14ac:dyDescent="0.35">
      <c r="A39" s="416" t="s">
        <v>28</v>
      </c>
      <c r="B39" s="415">
        <v>0.4</v>
      </c>
      <c r="C39" s="410">
        <v>0.35</v>
      </c>
      <c r="D39" s="411">
        <v>0.4</v>
      </c>
      <c r="E39" s="402">
        <v>0.45</v>
      </c>
    </row>
    <row r="40" spans="1:6" x14ac:dyDescent="0.3">
      <c r="A40" s="208" t="s">
        <v>15</v>
      </c>
      <c r="B40" s="588">
        <f>B36*(1-B39)</f>
        <v>2.218136170212766</v>
      </c>
      <c r="C40" s="409"/>
      <c r="D40" s="406"/>
      <c r="E40" s="403"/>
    </row>
    <row r="41" spans="1:6" x14ac:dyDescent="0.3">
      <c r="A41" s="209" t="s">
        <v>16</v>
      </c>
      <c r="B41" s="214">
        <v>51</v>
      </c>
      <c r="C41" s="206">
        <v>40</v>
      </c>
      <c r="D41" s="9">
        <v>51</v>
      </c>
      <c r="E41" s="404">
        <v>75</v>
      </c>
    </row>
    <row r="42" spans="1:6" ht="15" thickBot="1" x14ac:dyDescent="0.35">
      <c r="A42" s="412" t="s">
        <v>29</v>
      </c>
      <c r="B42" s="414">
        <f>B40*B41</f>
        <v>113.12494468085106</v>
      </c>
      <c r="C42" s="408"/>
      <c r="D42" s="407"/>
      <c r="E42" s="405"/>
    </row>
    <row r="43" spans="1:6" x14ac:dyDescent="0.3">
      <c r="A43" s="208" t="s">
        <v>17</v>
      </c>
      <c r="B43" s="413">
        <v>5</v>
      </c>
      <c r="C43" s="409"/>
      <c r="D43" s="406"/>
      <c r="E43" s="424"/>
    </row>
    <row r="44" spans="1:6" x14ac:dyDescent="0.3">
      <c r="A44" s="210" t="s">
        <v>18</v>
      </c>
      <c r="B44" s="214">
        <v>180</v>
      </c>
      <c r="C44" s="207">
        <v>175</v>
      </c>
      <c r="D44" s="287">
        <v>180</v>
      </c>
      <c r="E44" s="423">
        <v>185</v>
      </c>
      <c r="F44" s="394"/>
    </row>
    <row r="45" spans="1:6" ht="15" thickBot="1" x14ac:dyDescent="0.35">
      <c r="A45" s="211" t="s">
        <v>30</v>
      </c>
      <c r="B45" s="255">
        <f>B43*B44</f>
        <v>900</v>
      </c>
      <c r="C45" s="256"/>
      <c r="D45" s="257"/>
      <c r="E45" s="425"/>
    </row>
    <row r="46" spans="1:6" ht="27.6" customHeight="1" thickBot="1" x14ac:dyDescent="0.35">
      <c r="A46" s="212" t="s">
        <v>34</v>
      </c>
      <c r="B46" s="215">
        <f>B45+B42+B38+B32</f>
        <v>1510.4451574468085</v>
      </c>
      <c r="C46" s="4"/>
      <c r="D46" s="4"/>
      <c r="E46" s="4"/>
    </row>
    <row r="47" spans="1:6" s="355" customFormat="1" ht="7.8" customHeight="1" thickBot="1" x14ac:dyDescent="0.35">
      <c r="A47" s="352"/>
      <c r="B47" s="353"/>
      <c r="C47" s="354"/>
      <c r="D47" s="354"/>
      <c r="E47" s="354"/>
    </row>
    <row r="48" spans="1:6" ht="7.2" customHeight="1" thickBot="1" x14ac:dyDescent="0.35">
      <c r="A48" s="484"/>
      <c r="B48" s="486"/>
      <c r="C48" s="117"/>
      <c r="D48" s="117"/>
      <c r="E48" s="482"/>
    </row>
    <row r="49" spans="1:6" ht="24" customHeight="1" thickBot="1" x14ac:dyDescent="0.35">
      <c r="A49" s="333" t="s">
        <v>74</v>
      </c>
      <c r="B49" s="487" t="s">
        <v>5</v>
      </c>
      <c r="C49" s="485" t="s">
        <v>2</v>
      </c>
      <c r="D49" s="483" t="s">
        <v>3</v>
      </c>
      <c r="E49" s="481" t="s">
        <v>4</v>
      </c>
    </row>
    <row r="50" spans="1:6" s="65" customFormat="1" ht="27.6" thickBot="1" x14ac:dyDescent="0.35">
      <c r="A50" s="334" t="s">
        <v>167</v>
      </c>
      <c r="B50" s="342" t="s">
        <v>104</v>
      </c>
      <c r="C50" s="610" t="s">
        <v>103</v>
      </c>
      <c r="D50" s="611"/>
      <c r="E50" s="612"/>
    </row>
    <row r="51" spans="1:6" x14ac:dyDescent="0.3">
      <c r="A51" s="122" t="s">
        <v>151</v>
      </c>
      <c r="B51" s="105">
        <v>24</v>
      </c>
      <c r="C51" s="216"/>
      <c r="D51" s="123"/>
      <c r="E51" s="124"/>
    </row>
    <row r="52" spans="1:6" x14ac:dyDescent="0.3">
      <c r="A52" s="125" t="s">
        <v>75</v>
      </c>
      <c r="B52" s="573">
        <f>B40</f>
        <v>2.218136170212766</v>
      </c>
      <c r="C52" s="95"/>
      <c r="D52" s="14"/>
      <c r="E52" s="126"/>
    </row>
    <row r="53" spans="1:6" ht="15" thickBot="1" x14ac:dyDescent="0.35">
      <c r="A53" s="127" t="s">
        <v>83</v>
      </c>
      <c r="B53" s="222">
        <v>13</v>
      </c>
      <c r="C53" s="217">
        <v>10</v>
      </c>
      <c r="D53" s="120">
        <v>13</v>
      </c>
      <c r="E53" s="128">
        <v>16</v>
      </c>
    </row>
    <row r="54" spans="1:6" ht="15.6" thickTop="1" thickBot="1" x14ac:dyDescent="0.35">
      <c r="A54" s="136" t="s">
        <v>140</v>
      </c>
      <c r="B54" s="106">
        <f>B51*(B52*B53)</f>
        <v>692.05848510638293</v>
      </c>
      <c r="C54" s="218"/>
      <c r="D54" s="129"/>
      <c r="E54" s="130"/>
    </row>
    <row r="55" spans="1:6" ht="21" customHeight="1" x14ac:dyDescent="0.3">
      <c r="A55" s="132" t="s">
        <v>76</v>
      </c>
      <c r="B55" s="105">
        <v>1</v>
      </c>
      <c r="C55" s="216"/>
      <c r="D55" s="123"/>
      <c r="E55" s="124"/>
    </row>
    <row r="56" spans="1:6" ht="15" thickBot="1" x14ac:dyDescent="0.35">
      <c r="A56" s="135" t="s">
        <v>77</v>
      </c>
      <c r="B56" s="222">
        <v>85</v>
      </c>
      <c r="C56" s="298">
        <v>75</v>
      </c>
      <c r="D56" s="120">
        <v>85</v>
      </c>
      <c r="E56" s="299">
        <v>95</v>
      </c>
    </row>
    <row r="57" spans="1:6" ht="15.6" thickTop="1" thickBot="1" x14ac:dyDescent="0.35">
      <c r="A57" s="137" t="s">
        <v>81</v>
      </c>
      <c r="B57" s="106">
        <f>B55*B56*B51</f>
        <v>2040</v>
      </c>
      <c r="C57" s="219"/>
      <c r="D57" s="133"/>
      <c r="E57" s="134"/>
    </row>
    <row r="58" spans="1:6" x14ac:dyDescent="0.3">
      <c r="A58" s="7" t="s">
        <v>80</v>
      </c>
      <c r="B58" s="223">
        <v>1</v>
      </c>
      <c r="C58" s="95"/>
      <c r="D58" s="14"/>
      <c r="E58" s="92"/>
      <c r="F58" s="394"/>
    </row>
    <row r="59" spans="1:6" x14ac:dyDescent="0.3">
      <c r="A59" s="131" t="s">
        <v>78</v>
      </c>
      <c r="B59" s="300">
        <v>125</v>
      </c>
      <c r="C59" s="301">
        <v>75</v>
      </c>
      <c r="D59" s="541">
        <v>125</v>
      </c>
      <c r="E59" s="395">
        <v>250</v>
      </c>
      <c r="F59" s="394"/>
    </row>
    <row r="60" spans="1:6" ht="15" thickBot="1" x14ac:dyDescent="0.35">
      <c r="A60" s="140" t="s">
        <v>82</v>
      </c>
      <c r="B60" s="224">
        <f>B59*B58*B51</f>
        <v>3000</v>
      </c>
      <c r="C60" s="220"/>
      <c r="D60" s="66"/>
      <c r="E60" s="396"/>
    </row>
    <row r="61" spans="1:6" ht="19.2" customHeight="1" thickTop="1" thickBot="1" x14ac:dyDescent="0.35">
      <c r="A61" s="138" t="s">
        <v>93</v>
      </c>
      <c r="B61" s="101">
        <f>B54+B57+B60</f>
        <v>5732.0584851063832</v>
      </c>
      <c r="C61" s="221"/>
      <c r="D61" s="139"/>
      <c r="E61" s="397"/>
      <c r="F61" s="394"/>
    </row>
    <row r="62" spans="1:6" ht="6" customHeight="1" thickTop="1" thickBot="1" x14ac:dyDescent="0.35">
      <c r="A62" s="72"/>
      <c r="B62" s="225"/>
      <c r="C62" s="72"/>
      <c r="D62" s="72"/>
      <c r="E62" s="72"/>
    </row>
    <row r="63" spans="1:6" ht="27" customHeight="1" thickBot="1" x14ac:dyDescent="0.35">
      <c r="A63" s="349" t="s">
        <v>100</v>
      </c>
      <c r="B63" s="350">
        <f>B61+B46+B24</f>
        <v>8442.5036425531907</v>
      </c>
      <c r="C63" s="24"/>
      <c r="D63" s="24"/>
      <c r="E63" s="24"/>
    </row>
  </sheetData>
  <mergeCells count="4">
    <mergeCell ref="C26:E26"/>
    <mergeCell ref="C16:E16"/>
    <mergeCell ref="C2:E2"/>
    <mergeCell ref="C50:E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852A-AC80-4196-ABC5-660B3F017B13}">
  <dimension ref="A1:L56"/>
  <sheetViews>
    <sheetView workbookViewId="0">
      <selection activeCell="G17" sqref="G17"/>
    </sheetView>
  </sheetViews>
  <sheetFormatPr defaultRowHeight="14.4" x14ac:dyDescent="0.3"/>
  <cols>
    <col min="1" max="1" width="50" customWidth="1"/>
    <col min="2" max="2" width="19.21875" bestFit="1" customWidth="1"/>
    <col min="3" max="5" width="9.5546875" bestFit="1" customWidth="1"/>
    <col min="6" max="6" width="4.21875" customWidth="1"/>
    <col min="7" max="7" width="44.88671875" customWidth="1"/>
    <col min="8" max="8" width="20.6640625" customWidth="1"/>
    <col min="9" max="11" width="9.5546875" bestFit="1" customWidth="1"/>
  </cols>
  <sheetData>
    <row r="1" spans="1:12" ht="28.8" customHeight="1" thickBot="1" x14ac:dyDescent="0.35">
      <c r="A1" s="28" t="s">
        <v>119</v>
      </c>
      <c r="B1" s="27"/>
      <c r="C1" s="27"/>
      <c r="D1" s="27"/>
      <c r="E1" s="64"/>
      <c r="F1" s="64"/>
      <c r="G1" s="64"/>
      <c r="H1" s="64"/>
      <c r="I1" s="64"/>
      <c r="J1" s="64"/>
      <c r="K1" s="64"/>
    </row>
    <row r="2" spans="1:12" s="4" customFormat="1" ht="31.2" customHeight="1" thickBot="1" x14ac:dyDescent="0.3">
      <c r="A2" s="141" t="s">
        <v>47</v>
      </c>
      <c r="B2" s="143" t="s">
        <v>5</v>
      </c>
      <c r="C2" s="144" t="s">
        <v>2</v>
      </c>
      <c r="D2" s="145" t="s">
        <v>3</v>
      </c>
      <c r="E2" s="146" t="s">
        <v>4</v>
      </c>
      <c r="G2" s="373" t="s">
        <v>51</v>
      </c>
      <c r="H2" s="338" t="s">
        <v>5</v>
      </c>
      <c r="I2" s="374" t="s">
        <v>2</v>
      </c>
      <c r="J2" s="192" t="s">
        <v>3</v>
      </c>
      <c r="K2" s="193" t="s">
        <v>4</v>
      </c>
    </row>
    <row r="3" spans="1:12" s="4" customFormat="1" ht="27" customHeight="1" thickBot="1" x14ac:dyDescent="0.3">
      <c r="A3" s="102" t="s">
        <v>148</v>
      </c>
      <c r="B3" s="332" t="s">
        <v>104</v>
      </c>
      <c r="C3" s="610" t="s">
        <v>103</v>
      </c>
      <c r="D3" s="611"/>
      <c r="E3" s="612"/>
      <c r="G3" s="194" t="s">
        <v>154</v>
      </c>
      <c r="H3" s="332" t="s">
        <v>104</v>
      </c>
      <c r="I3" s="610" t="s">
        <v>103</v>
      </c>
      <c r="J3" s="611"/>
      <c r="K3" s="612"/>
    </row>
    <row r="4" spans="1:12" s="4" customFormat="1" ht="13.8" x14ac:dyDescent="0.25">
      <c r="A4" s="164" t="s">
        <v>48</v>
      </c>
      <c r="B4" s="184">
        <v>4200</v>
      </c>
      <c r="C4" s="288">
        <v>3500</v>
      </c>
      <c r="D4" s="289">
        <v>4200</v>
      </c>
      <c r="E4" s="290">
        <v>5000</v>
      </c>
      <c r="G4" s="378" t="s">
        <v>147</v>
      </c>
      <c r="H4" s="247"/>
      <c r="I4" s="235"/>
      <c r="J4" s="1"/>
      <c r="K4" s="376"/>
      <c r="L4" s="360"/>
    </row>
    <row r="5" spans="1:12" s="4" customFormat="1" ht="13.8" x14ac:dyDescent="0.25">
      <c r="A5" s="73" t="s">
        <v>184</v>
      </c>
      <c r="B5" s="595">
        <f>PROCESSING_HOSTING!B40</f>
        <v>2.218136170212766</v>
      </c>
      <c r="C5" s="592"/>
      <c r="D5" s="593"/>
      <c r="E5" s="594"/>
      <c r="G5" s="379" t="s">
        <v>175</v>
      </c>
      <c r="H5" s="242"/>
      <c r="I5" s="235"/>
      <c r="J5" s="1"/>
      <c r="K5" s="376"/>
      <c r="L5" s="360"/>
    </row>
    <row r="6" spans="1:12" s="4" customFormat="1" thickBot="1" x14ac:dyDescent="0.3">
      <c r="A6" s="236" t="s">
        <v>53</v>
      </c>
      <c r="B6" s="531">
        <f>B5*B4</f>
        <v>9316.1719148936172</v>
      </c>
      <c r="C6" s="170"/>
      <c r="D6" s="1"/>
      <c r="E6" s="147"/>
      <c r="G6" s="380" t="s">
        <v>145</v>
      </c>
      <c r="H6" s="187"/>
      <c r="I6" s="173">
        <v>250</v>
      </c>
      <c r="J6" s="162">
        <v>375</v>
      </c>
      <c r="K6" s="153">
        <v>450</v>
      </c>
    </row>
    <row r="7" spans="1:12" s="4" customFormat="1" ht="15" thickTop="1" thickBot="1" x14ac:dyDescent="0.3">
      <c r="A7" s="43" t="s">
        <v>149</v>
      </c>
      <c r="B7" s="185">
        <v>0.3</v>
      </c>
      <c r="C7" s="171">
        <v>0.2</v>
      </c>
      <c r="D7" s="19">
        <v>0.3</v>
      </c>
      <c r="E7" s="148">
        <v>0.4</v>
      </c>
      <c r="G7" s="381" t="s">
        <v>146</v>
      </c>
      <c r="H7" s="113">
        <f>H5*H6</f>
        <v>0</v>
      </c>
      <c r="I7" s="371"/>
      <c r="J7" s="372"/>
      <c r="K7" s="377"/>
      <c r="L7" s="360"/>
    </row>
    <row r="8" spans="1:12" s="4" customFormat="1" ht="15" thickTop="1" thickBot="1" x14ac:dyDescent="0.3">
      <c r="A8" s="237" t="s">
        <v>54</v>
      </c>
      <c r="B8" s="246">
        <f>(1-B7)*B6</f>
        <v>6521.3203404255319</v>
      </c>
      <c r="C8" s="172"/>
      <c r="D8" s="149"/>
      <c r="E8" s="150"/>
      <c r="G8" s="382" t="s">
        <v>52</v>
      </c>
      <c r="H8" s="191">
        <f>H7+H4</f>
        <v>0</v>
      </c>
      <c r="I8" s="183"/>
      <c r="J8" s="375"/>
      <c r="K8" s="383"/>
      <c r="L8" s="360"/>
    </row>
    <row r="9" spans="1:12" s="4" customFormat="1" ht="21" customHeight="1" x14ac:dyDescent="0.25">
      <c r="A9" s="244" t="s">
        <v>63</v>
      </c>
      <c r="B9" s="245">
        <v>45</v>
      </c>
      <c r="C9" s="75">
        <v>40</v>
      </c>
      <c r="D9" s="284">
        <v>45</v>
      </c>
      <c r="E9" s="77">
        <v>50</v>
      </c>
    </row>
    <row r="10" spans="1:12" s="4" customFormat="1" ht="18.600000000000001" customHeight="1" thickBot="1" x14ac:dyDescent="0.3">
      <c r="A10" s="165" t="s">
        <v>156</v>
      </c>
      <c r="B10" s="187">
        <v>45</v>
      </c>
      <c r="C10" s="173">
        <v>35</v>
      </c>
      <c r="D10" s="162">
        <v>45</v>
      </c>
      <c r="E10" s="153">
        <v>65</v>
      </c>
    </row>
    <row r="11" spans="1:12" s="4" customFormat="1" ht="15" thickTop="1" thickBot="1" x14ac:dyDescent="0.3">
      <c r="A11" s="166" t="s">
        <v>60</v>
      </c>
      <c r="B11" s="189">
        <f>IF(ISERROR((B8/B9)*B10),0,(B8/B9)*B10)</f>
        <v>6521.3203404255328</v>
      </c>
      <c r="C11" s="174"/>
      <c r="D11" s="151"/>
      <c r="E11" s="152"/>
      <c r="G11" s="84"/>
    </row>
    <row r="12" spans="1:12" s="4" customFormat="1" ht="13.8" x14ac:dyDescent="0.25">
      <c r="A12" s="164" t="s">
        <v>141</v>
      </c>
      <c r="B12" s="188">
        <v>0.4</v>
      </c>
      <c r="C12" s="175">
        <v>0.35</v>
      </c>
      <c r="D12" s="291">
        <v>0.4</v>
      </c>
      <c r="E12" s="154">
        <v>0.45</v>
      </c>
      <c r="G12" s="572"/>
    </row>
    <row r="13" spans="1:12" s="4" customFormat="1" thickBot="1" x14ac:dyDescent="0.3">
      <c r="A13" s="237" t="s">
        <v>59</v>
      </c>
      <c r="B13" s="532">
        <f>B8*B12</f>
        <v>2608.5281361702127</v>
      </c>
      <c r="C13" s="176"/>
      <c r="D13" s="149"/>
      <c r="E13" s="150"/>
    </row>
    <row r="14" spans="1:12" s="4" customFormat="1" ht="13.8" x14ac:dyDescent="0.25">
      <c r="A14" s="164" t="s">
        <v>61</v>
      </c>
      <c r="B14" s="186">
        <v>55</v>
      </c>
      <c r="C14" s="177">
        <v>45</v>
      </c>
      <c r="D14" s="155">
        <v>55</v>
      </c>
      <c r="E14" s="156">
        <v>60</v>
      </c>
    </row>
    <row r="15" spans="1:12" s="4" customFormat="1" thickBot="1" x14ac:dyDescent="0.3">
      <c r="A15" s="165" t="s">
        <v>155</v>
      </c>
      <c r="B15" s="187">
        <v>375</v>
      </c>
      <c r="C15" s="173">
        <v>250</v>
      </c>
      <c r="D15" s="162">
        <v>375</v>
      </c>
      <c r="E15" s="153">
        <v>450</v>
      </c>
    </row>
    <row r="16" spans="1:12" s="4" customFormat="1" ht="15" thickTop="1" thickBot="1" x14ac:dyDescent="0.3">
      <c r="A16" s="167" t="s">
        <v>62</v>
      </c>
      <c r="B16" s="189">
        <f>IF(ISERROR((B13/B14)*B15),0,(B13/B14)*B15)</f>
        <v>17785.419110251452</v>
      </c>
      <c r="C16" s="174"/>
      <c r="D16" s="157"/>
      <c r="E16" s="158"/>
    </row>
    <row r="17" spans="1:7" s="4" customFormat="1" ht="13.8" x14ac:dyDescent="0.25">
      <c r="A17" s="164" t="s">
        <v>142</v>
      </c>
      <c r="B17" s="190">
        <v>0.05</v>
      </c>
      <c r="C17" s="538">
        <v>0.03</v>
      </c>
      <c r="D17" s="292">
        <v>0.05</v>
      </c>
      <c r="E17" s="539">
        <v>7.0000000000000007E-2</v>
      </c>
    </row>
    <row r="18" spans="1:7" s="4" customFormat="1" thickBot="1" x14ac:dyDescent="0.3">
      <c r="A18" s="237" t="s">
        <v>64</v>
      </c>
      <c r="B18" s="534">
        <f>B13*(1-B17)</f>
        <v>2478.1017293617019</v>
      </c>
      <c r="C18" s="176"/>
      <c r="D18" s="149"/>
      <c r="E18" s="150"/>
    </row>
    <row r="19" spans="1:7" s="4" customFormat="1" ht="13.8" x14ac:dyDescent="0.25">
      <c r="A19" s="164" t="s">
        <v>57</v>
      </c>
      <c r="B19" s="190">
        <v>0.1</v>
      </c>
      <c r="C19" s="178">
        <v>0.05</v>
      </c>
      <c r="D19" s="292">
        <v>0.1</v>
      </c>
      <c r="E19" s="159">
        <v>0.15</v>
      </c>
    </row>
    <row r="20" spans="1:7" s="4" customFormat="1" ht="13.8" x14ac:dyDescent="0.25">
      <c r="A20" s="236" t="s">
        <v>55</v>
      </c>
      <c r="B20" s="533">
        <f>B18*B19</f>
        <v>247.8101729361702</v>
      </c>
      <c r="C20" s="179"/>
      <c r="D20" s="18"/>
      <c r="E20" s="160"/>
    </row>
    <row r="21" spans="1:7" s="4" customFormat="1" ht="13.8" x14ac:dyDescent="0.25">
      <c r="A21" s="43" t="s">
        <v>65</v>
      </c>
      <c r="B21" s="53">
        <v>35</v>
      </c>
      <c r="C21" s="180">
        <v>30</v>
      </c>
      <c r="D21" s="20">
        <v>35</v>
      </c>
      <c r="E21" s="161">
        <v>40</v>
      </c>
    </row>
    <row r="22" spans="1:7" s="4" customFormat="1" thickBot="1" x14ac:dyDescent="0.3">
      <c r="A22" s="165" t="s">
        <v>66</v>
      </c>
      <c r="B22" s="187">
        <v>375</v>
      </c>
      <c r="C22" s="173">
        <v>250</v>
      </c>
      <c r="D22" s="162">
        <v>375</v>
      </c>
      <c r="E22" s="153">
        <v>450</v>
      </c>
    </row>
    <row r="23" spans="1:7" s="4" customFormat="1" ht="15" thickTop="1" thickBot="1" x14ac:dyDescent="0.3">
      <c r="A23" s="167" t="s">
        <v>67</v>
      </c>
      <c r="B23" s="189">
        <f>IF(ISERROR((B20/B21)*B22),,(B20/B21)*B22)</f>
        <v>2655.1089957446807</v>
      </c>
      <c r="C23" s="181"/>
      <c r="D23" s="30"/>
      <c r="E23" s="31"/>
      <c r="F23" s="360"/>
    </row>
    <row r="24" spans="1:7" s="4" customFormat="1" ht="13.8" x14ac:dyDescent="0.25">
      <c r="A24" s="168" t="s">
        <v>56</v>
      </c>
      <c r="B24" s="239">
        <v>0.03</v>
      </c>
      <c r="C24" s="240">
        <v>0.01</v>
      </c>
      <c r="D24" s="540">
        <v>0.03</v>
      </c>
      <c r="E24" s="362">
        <v>0.05</v>
      </c>
      <c r="F24" s="360"/>
    </row>
    <row r="25" spans="1:7" s="4" customFormat="1" ht="13.8" x14ac:dyDescent="0.25">
      <c r="A25" s="238" t="s">
        <v>58</v>
      </c>
      <c r="B25" s="533">
        <f>B20*B24</f>
        <v>7.4343051880851059</v>
      </c>
      <c r="C25" s="179"/>
      <c r="D25" s="18"/>
      <c r="E25" s="361"/>
      <c r="F25" s="360"/>
    </row>
    <row r="26" spans="1:7" s="4" customFormat="1" ht="13.8" x14ac:dyDescent="0.25">
      <c r="A26" s="543" t="s">
        <v>170</v>
      </c>
      <c r="B26" s="547">
        <v>15</v>
      </c>
      <c r="C26" s="544">
        <v>10</v>
      </c>
      <c r="D26" s="545">
        <v>15</v>
      </c>
      <c r="E26" s="546">
        <v>20</v>
      </c>
      <c r="F26" s="360"/>
    </row>
    <row r="27" spans="1:7" s="4" customFormat="1" thickBot="1" x14ac:dyDescent="0.3">
      <c r="A27" s="549" t="s">
        <v>169</v>
      </c>
      <c r="B27" s="559">
        <v>375</v>
      </c>
      <c r="C27" s="173">
        <v>250</v>
      </c>
      <c r="D27" s="162">
        <v>375</v>
      </c>
      <c r="E27" s="153">
        <v>450</v>
      </c>
      <c r="F27" s="360"/>
    </row>
    <row r="28" spans="1:7" s="4" customFormat="1" ht="15" thickTop="1" thickBot="1" x14ac:dyDescent="0.3">
      <c r="A28" s="562" t="s">
        <v>173</v>
      </c>
      <c r="B28" s="563">
        <f>IF(ISERROR((B25/B26)*B27),,(B25/B26)*B27)</f>
        <v>185.85762970212764</v>
      </c>
      <c r="C28" s="564"/>
      <c r="D28" s="565"/>
      <c r="E28" s="566"/>
      <c r="F28" s="360"/>
    </row>
    <row r="29" spans="1:7" s="4" customFormat="1" thickTop="1" x14ac:dyDescent="0.25">
      <c r="A29" s="131" t="s">
        <v>171</v>
      </c>
      <c r="B29" s="560">
        <v>1</v>
      </c>
      <c r="C29" s="550"/>
      <c r="D29" s="551"/>
      <c r="E29" s="561"/>
      <c r="F29" s="360"/>
    </row>
    <row r="30" spans="1:7" s="4" customFormat="1" thickBot="1" x14ac:dyDescent="0.3">
      <c r="A30" s="552" t="s">
        <v>172</v>
      </c>
      <c r="B30" s="559">
        <v>125</v>
      </c>
      <c r="C30" s="553">
        <v>75</v>
      </c>
      <c r="D30" s="554">
        <v>125</v>
      </c>
      <c r="E30" s="555">
        <v>250</v>
      </c>
      <c r="F30" s="360"/>
    </row>
    <row r="31" spans="1:7" s="4" customFormat="1" ht="15" thickTop="1" thickBot="1" x14ac:dyDescent="0.3">
      <c r="A31" s="558" t="s">
        <v>82</v>
      </c>
      <c r="B31" s="567">
        <f>B29*B30</f>
        <v>125</v>
      </c>
      <c r="C31" s="556"/>
      <c r="D31" s="517"/>
      <c r="E31" s="557"/>
    </row>
    <row r="32" spans="1:7" s="4" customFormat="1" ht="15" thickTop="1" thickBot="1" x14ac:dyDescent="0.3">
      <c r="A32" s="357" t="s">
        <v>85</v>
      </c>
      <c r="B32" s="99">
        <f>B28+B31</f>
        <v>310.85762970212761</v>
      </c>
      <c r="C32" s="358"/>
      <c r="D32" s="359"/>
      <c r="E32" s="548"/>
      <c r="G32" s="591"/>
    </row>
    <row r="33" spans="1:11" s="4" customFormat="1" ht="13.8" x14ac:dyDescent="0.25">
      <c r="A33" s="169" t="s">
        <v>49</v>
      </c>
      <c r="B33" s="577">
        <v>10</v>
      </c>
      <c r="C33" s="574"/>
      <c r="D33" s="575"/>
      <c r="E33" s="576"/>
      <c r="G33" s="591"/>
    </row>
    <row r="34" spans="1:11" s="4" customFormat="1" thickBot="1" x14ac:dyDescent="0.3">
      <c r="A34" s="165" t="s">
        <v>18</v>
      </c>
      <c r="B34" s="187">
        <v>175</v>
      </c>
      <c r="C34" s="182">
        <v>170</v>
      </c>
      <c r="D34" s="162">
        <v>175</v>
      </c>
      <c r="E34" s="163">
        <v>185</v>
      </c>
    </row>
    <row r="35" spans="1:11" s="4" customFormat="1" ht="18" customHeight="1" thickTop="1" thickBot="1" x14ac:dyDescent="0.3">
      <c r="A35" s="251" t="s">
        <v>84</v>
      </c>
      <c r="B35" s="99">
        <f>B33*B34</f>
        <v>1750</v>
      </c>
      <c r="C35" s="516"/>
      <c r="D35" s="517"/>
      <c r="E35" s="518"/>
      <c r="F35" s="360"/>
    </row>
    <row r="36" spans="1:11" s="4" customFormat="1" ht="19.8" customHeight="1" thickTop="1" thickBot="1" x14ac:dyDescent="0.3">
      <c r="A36" s="363" t="s">
        <v>68</v>
      </c>
      <c r="B36" s="365">
        <f>B35+B32+B23+B16+B11</f>
        <v>29022.706076123795</v>
      </c>
      <c r="C36" s="514"/>
      <c r="D36" s="271"/>
      <c r="E36" s="515"/>
      <c r="F36" s="360"/>
    </row>
    <row r="37" spans="1:11" s="4" customFormat="1" thickBot="1" x14ac:dyDescent="0.3">
      <c r="A37" s="364" t="s">
        <v>185</v>
      </c>
      <c r="B37" s="366">
        <v>0.15</v>
      </c>
      <c r="C37" s="522">
        <v>0.1</v>
      </c>
      <c r="D37" s="523">
        <v>0.15</v>
      </c>
      <c r="E37" s="524">
        <v>0.2</v>
      </c>
      <c r="F37" s="360"/>
    </row>
    <row r="38" spans="1:11" s="4" customFormat="1" ht="22.8" customHeight="1" thickTop="1" thickBot="1" x14ac:dyDescent="0.3">
      <c r="A38" s="250" t="s">
        <v>143</v>
      </c>
      <c r="B38" s="356">
        <f>B11*B37</f>
        <v>978.19805106382989</v>
      </c>
      <c r="C38" s="519"/>
      <c r="D38" s="520"/>
      <c r="E38" s="521"/>
      <c r="F38" s="360"/>
      <c r="G38" s="23"/>
      <c r="H38" s="23"/>
      <c r="I38" s="23"/>
      <c r="J38" s="23"/>
      <c r="K38" s="23"/>
    </row>
    <row r="39" spans="1:11" s="4" customFormat="1" ht="22.8" customHeight="1" thickTop="1" thickBot="1" x14ac:dyDescent="0.3">
      <c r="A39" s="248" t="s">
        <v>50</v>
      </c>
      <c r="B39" s="249">
        <f>B38+B36</f>
        <v>30000.904127187627</v>
      </c>
      <c r="C39" s="183"/>
      <c r="D39" s="3"/>
      <c r="E39" s="138"/>
    </row>
    <row r="40" spans="1:11" s="23" customFormat="1" ht="10.8" customHeight="1" thickTop="1" x14ac:dyDescent="0.25">
      <c r="A40" s="227"/>
      <c r="B40" s="226"/>
      <c r="C40" s="228"/>
      <c r="D40" s="229"/>
      <c r="E40" s="229"/>
      <c r="G40" s="4"/>
      <c r="H40" s="4"/>
      <c r="I40" s="4"/>
      <c r="J40" s="4"/>
      <c r="K40" s="4"/>
    </row>
    <row r="41" spans="1:11" s="4" customFormat="1" ht="19.2" customHeight="1" thickBot="1" x14ac:dyDescent="0.35">
      <c r="A41" s="68"/>
      <c r="B41" s="69"/>
      <c r="C41" s="70"/>
      <c r="D41" s="70"/>
      <c r="E41" s="70"/>
      <c r="G41"/>
      <c r="H41"/>
      <c r="I41"/>
      <c r="J41"/>
      <c r="K41"/>
    </row>
    <row r="42" spans="1:11" ht="31.5" customHeight="1" thickBot="1" x14ac:dyDescent="0.35">
      <c r="A42" s="336" t="s">
        <v>69</v>
      </c>
      <c r="B42" s="368" t="s">
        <v>5</v>
      </c>
      <c r="C42" s="367" t="s">
        <v>2</v>
      </c>
      <c r="D42" s="103" t="s">
        <v>3</v>
      </c>
      <c r="E42" s="104" t="s">
        <v>4</v>
      </c>
    </row>
    <row r="43" spans="1:11" ht="25.8" customHeight="1" thickBot="1" x14ac:dyDescent="0.35">
      <c r="A43" s="194" t="s">
        <v>118</v>
      </c>
      <c r="B43" s="332" t="s">
        <v>104</v>
      </c>
      <c r="C43" s="613" t="s">
        <v>103</v>
      </c>
      <c r="D43" s="614"/>
      <c r="E43" s="615"/>
      <c r="F43" s="394"/>
    </row>
    <row r="44" spans="1:11" ht="14.4" customHeight="1" x14ac:dyDescent="0.3">
      <c r="A44" s="121" t="s">
        <v>70</v>
      </c>
      <c r="B44" s="230">
        <f>B18</f>
        <v>2478.1017293617019</v>
      </c>
      <c r="C44" s="93"/>
      <c r="D44" s="512"/>
      <c r="E44" s="513"/>
    </row>
    <row r="45" spans="1:11" ht="14.4" customHeight="1" x14ac:dyDescent="0.3">
      <c r="A45" s="7" t="s">
        <v>71</v>
      </c>
      <c r="B45" s="573">
        <f>IF(B4=0,0,B44/B4)</f>
        <v>0.59002422127659571</v>
      </c>
      <c r="C45" s="95"/>
      <c r="D45" s="16"/>
      <c r="E45" s="503"/>
      <c r="F45" s="394"/>
    </row>
    <row r="46" spans="1:11" ht="14.4" customHeight="1" thickBot="1" x14ac:dyDescent="0.35">
      <c r="A46" s="232" t="s">
        <v>72</v>
      </c>
      <c r="B46" s="233">
        <v>192</v>
      </c>
      <c r="C46" s="369">
        <v>185</v>
      </c>
      <c r="D46" s="370">
        <v>192</v>
      </c>
      <c r="E46" s="500">
        <v>200</v>
      </c>
      <c r="F46" s="394"/>
    </row>
    <row r="47" spans="1:11" ht="14.4" customHeight="1" thickTop="1" x14ac:dyDescent="0.3">
      <c r="A47" s="234" t="s">
        <v>86</v>
      </c>
      <c r="B47" s="231">
        <f>B46*B45</f>
        <v>113.28465048510637</v>
      </c>
      <c r="C47" s="93"/>
      <c r="D47" s="195"/>
      <c r="E47" s="501"/>
      <c r="F47" s="394"/>
    </row>
    <row r="48" spans="1:11" ht="14.4" customHeight="1" x14ac:dyDescent="0.3">
      <c r="A48" s="109" t="s">
        <v>79</v>
      </c>
      <c r="B48" s="579">
        <v>2</v>
      </c>
      <c r="C48" s="55"/>
      <c r="D48" s="5"/>
      <c r="E48" s="502"/>
      <c r="F48" s="394"/>
    </row>
    <row r="49" spans="1:11" ht="15" thickBot="1" x14ac:dyDescent="0.35">
      <c r="A49" s="508" t="s">
        <v>174</v>
      </c>
      <c r="B49" s="222">
        <v>150</v>
      </c>
      <c r="C49" s="217">
        <v>125</v>
      </c>
      <c r="D49" s="120">
        <v>150</v>
      </c>
      <c r="E49" s="128">
        <v>175</v>
      </c>
      <c r="F49" s="394"/>
    </row>
    <row r="50" spans="1:11" ht="15.6" thickTop="1" thickBot="1" x14ac:dyDescent="0.35">
      <c r="A50" s="504" t="s">
        <v>87</v>
      </c>
      <c r="B50" s="101">
        <f>B48*B49</f>
        <v>300</v>
      </c>
      <c r="C50" s="509"/>
      <c r="D50" s="510"/>
      <c r="E50" s="511"/>
    </row>
    <row r="51" spans="1:11" ht="15" thickTop="1" x14ac:dyDescent="0.3">
      <c r="A51" s="227" t="s">
        <v>49</v>
      </c>
      <c r="B51" s="474">
        <v>5</v>
      </c>
      <c r="C51" s="439"/>
      <c r="D51" s="497"/>
      <c r="E51" s="578"/>
      <c r="F51" s="394"/>
    </row>
    <row r="52" spans="1:11" ht="15" thickBot="1" x14ac:dyDescent="0.35">
      <c r="A52" s="508" t="s">
        <v>18</v>
      </c>
      <c r="B52" s="187">
        <v>175</v>
      </c>
      <c r="C52" s="182">
        <v>170</v>
      </c>
      <c r="D52" s="162">
        <v>175</v>
      </c>
      <c r="E52" s="163">
        <v>185</v>
      </c>
      <c r="F52" s="394"/>
      <c r="G52" s="21"/>
      <c r="H52" s="21"/>
      <c r="I52" s="21"/>
      <c r="J52" s="21"/>
      <c r="K52" s="21"/>
    </row>
    <row r="53" spans="1:11" ht="26.4" customHeight="1" thickTop="1" thickBot="1" x14ac:dyDescent="0.35">
      <c r="A53" s="504" t="s">
        <v>84</v>
      </c>
      <c r="B53" s="101">
        <f>B51*B52</f>
        <v>875</v>
      </c>
      <c r="C53" s="505"/>
      <c r="D53" s="506"/>
      <c r="E53" s="507"/>
      <c r="F53" s="394"/>
    </row>
    <row r="54" spans="1:11" ht="34.799999999999997" customHeight="1" thickTop="1" thickBot="1" x14ac:dyDescent="0.35">
      <c r="A54" s="527" t="s">
        <v>73</v>
      </c>
      <c r="B54" s="528">
        <f>B53+B47</f>
        <v>988.28465048510634</v>
      </c>
      <c r="C54" s="529"/>
      <c r="D54" s="375"/>
      <c r="E54" s="383"/>
      <c r="F54" s="196"/>
    </row>
    <row r="55" spans="1:11" ht="30" customHeight="1" thickTop="1" thickBot="1" x14ac:dyDescent="0.35">
      <c r="A55" s="525" t="s">
        <v>152</v>
      </c>
      <c r="B55" s="526">
        <f>B54+B39+H8</f>
        <v>30989.188777672734</v>
      </c>
      <c r="C55" s="394"/>
    </row>
    <row r="56" spans="1:11" ht="15" thickTop="1" x14ac:dyDescent="0.3"/>
  </sheetData>
  <mergeCells count="3">
    <mergeCell ref="C43:E43"/>
    <mergeCell ref="C3:E3"/>
    <mergeCell ref="I3:K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A8C91E765D744BF902B33903F423D" ma:contentTypeVersion="11" ma:contentTypeDescription="Create a new document." ma:contentTypeScope="" ma:versionID="41cc33724a1445e4748ce667c8c5d879">
  <xsd:schema xmlns:xsd="http://www.w3.org/2001/XMLSchema" xmlns:xs="http://www.w3.org/2001/XMLSchema" xmlns:p="http://schemas.microsoft.com/office/2006/metadata/properties" xmlns:ns2="03da2341-3e60-4059-91ff-6ffb397126dd" xmlns:ns3="962e6287-435d-4583-9394-caa4b31590e7" targetNamespace="http://schemas.microsoft.com/office/2006/metadata/properties" ma:root="true" ma:fieldsID="22c594e879af58ec0910ff31710a2cb8" ns2:_="" ns3:_="">
    <xsd:import namespace="03da2341-3e60-4059-91ff-6ffb397126dd"/>
    <xsd:import namespace="962e6287-435d-4583-9394-caa4b31590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a2341-3e60-4059-91ff-6ffb39712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e6287-435d-4583-9394-caa4b31590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202AF-BABE-41A9-9B6E-C514097D4DDE}">
  <ds:schemaRefs>
    <ds:schemaRef ds:uri="http://purl.org/dc/dcmitype/"/>
    <ds:schemaRef ds:uri="962e6287-435d-4583-9394-caa4b31590e7"/>
    <ds:schemaRef ds:uri="03da2341-3e60-4059-91ff-6ffb397126dd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481A2-1B14-4457-8CB1-12426A75A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3F38A5-97A3-4243-8BED-C18DB3CA2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a2341-3e60-4059-91ff-6ffb397126dd"/>
    <ds:schemaRef ds:uri="962e6287-435d-4583-9394-caa4b3159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COLLECTION</vt:lpstr>
      <vt:lpstr>PROCESSING_HOSTING</vt:lpstr>
      <vt:lpstr>REVIEW_PRODUCTION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obrien</dc:creator>
  <cp:lastModifiedBy>kate obrien</cp:lastModifiedBy>
  <dcterms:created xsi:type="dcterms:W3CDTF">2021-02-03T18:16:30Z</dcterms:created>
  <dcterms:modified xsi:type="dcterms:W3CDTF">2021-03-05T18:07:10Z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0x01010019BA8C91E765D744BF902B33903F423D</vt:lpwstr>
  </property>
</Properties>
</file>